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D:\DOCUMENTOS\CONTABILIDAD AYUNTAMIENTOS\ADMINISTRACION 2021-2024\BURGOS 2022\Cuenta Publica 2022\"/>
    </mc:Choice>
  </mc:AlternateContent>
  <xr:revisionPtr revIDLastSave="0" documentId="8_{5A90CB8C-1C00-994E-901A-1B6F3399D359}" xr6:coauthVersionLast="47" xr6:coauthVersionMax="47" xr10:uidLastSave="{00000000-0000-0000-0000-000000000000}"/>
  <bookViews>
    <workbookView xWindow="-120" yWindow="-120" windowWidth="29040" windowHeight="15840" tabRatio="918" xr2:uid="{00000000-000D-0000-FFFF-FFFF00000000}"/>
  </bookViews>
  <sheets>
    <sheet name="INDICE" sheetId="6" r:id="rId1"/>
    <sheet name="1" sheetId="2" r:id="rId2"/>
    <sheet name="2" sheetId="1" r:id="rId3"/>
    <sheet name="3" sheetId="3" r:id="rId4"/>
    <sheet name="4" sheetId="7" r:id="rId5"/>
    <sheet name="5" sheetId="4" r:id="rId6"/>
    <sheet name="6" sheetId="5" r:id="rId7"/>
    <sheet name="8" sheetId="8" r:id="rId8"/>
    <sheet name="9.1" sheetId="9" r:id="rId9"/>
    <sheet name="9.2" sheetId="10" r:id="rId10"/>
    <sheet name="9.3" sheetId="11" r:id="rId11"/>
    <sheet name="9.4" sheetId="12" r:id="rId12"/>
    <sheet name="A1" sheetId="16" r:id="rId13"/>
    <sheet name="A2" sheetId="17" r:id="rId14"/>
    <sheet name="A3" sheetId="15" r:id="rId15"/>
    <sheet name="A4" sheetId="31" r:id="rId16"/>
    <sheet name="A5a" sheetId="69" r:id="rId17"/>
    <sheet name="A5b" sheetId="70" r:id="rId18"/>
    <sheet name="A6 Forta" sheetId="71" r:id="rId19"/>
    <sheet name="A6 Fismun" sheetId="91" r:id="rId20"/>
    <sheet name="7.I.1" sheetId="19" r:id="rId21"/>
    <sheet name="7.I.2" sheetId="58" r:id="rId22"/>
    <sheet name="7.I.3" sheetId="20" r:id="rId23"/>
    <sheet name="7.I.4" sheetId="72" r:id="rId24"/>
    <sheet name="7.I.5" sheetId="59" r:id="rId25"/>
    <sheet name="7.I.6-7" sheetId="60" r:id="rId26"/>
    <sheet name="7.I.8" sheetId="21" r:id="rId27"/>
    <sheet name="7.I.9" sheetId="22" r:id="rId28"/>
    <sheet name="7.I.10" sheetId="61" r:id="rId29"/>
    <sheet name="7.I.11" sheetId="62" r:id="rId30"/>
    <sheet name="7.I.12" sheetId="23" r:id="rId31"/>
    <sheet name="7.I.13" sheetId="63" r:id="rId32"/>
    <sheet name="7.I.14" sheetId="64" r:id="rId33"/>
    <sheet name="7.II.1" sheetId="24" r:id="rId34"/>
    <sheet name="7.II.2" sheetId="65" r:id="rId35"/>
    <sheet name="7.II.3" sheetId="66" r:id="rId36"/>
    <sheet name="7.III.1-2" sheetId="25" r:id="rId37"/>
    <sheet name="7.IV.1" sheetId="67" r:id="rId38"/>
    <sheet name="7.IV.2" sheetId="26" r:id="rId39"/>
    <sheet name="7.IV.3" sheetId="68" r:id="rId40"/>
    <sheet name="7.V.1" sheetId="27" r:id="rId41"/>
    <sheet name="7.V.2" sheetId="32" r:id="rId42"/>
    <sheet name="7.GA.1" sheetId="45" r:id="rId43"/>
    <sheet name="7.GA.2" sheetId="46" r:id="rId44"/>
    <sheet name="7.GA.3" sheetId="47" r:id="rId45"/>
    <sheet name="7.GA.4" sheetId="48" r:id="rId46"/>
    <sheet name="7.GA.5" sheetId="49" r:id="rId47"/>
    <sheet name="7.GA.6" sheetId="50" r:id="rId48"/>
    <sheet name="7.GA.7" sheetId="51" r:id="rId49"/>
    <sheet name="7.GA.8.1" sheetId="28" r:id="rId50"/>
    <sheet name="7.GA.8.2" sheetId="29" r:id="rId51"/>
    <sheet name="7.GA.9" sheetId="52" r:id="rId52"/>
    <sheet name="7.GA.10" sheetId="30" r:id="rId53"/>
    <sheet name="7.GA.11" sheetId="73" r:id="rId54"/>
    <sheet name="7.GA.12" sheetId="53" r:id="rId55"/>
    <sheet name="7.GA.13" sheetId="54" r:id="rId56"/>
    <sheet name="7.GA.14" sheetId="55" r:id="rId57"/>
    <sheet name="7.GA.15" sheetId="56" r:id="rId58"/>
    <sheet name="7.GA.16" sheetId="57" r:id="rId59"/>
    <sheet name="LDF-1" sheetId="76" r:id="rId60"/>
    <sheet name="LDF-2" sheetId="77" r:id="rId61"/>
    <sheet name="LDF-3" sheetId="78" r:id="rId62"/>
    <sheet name="LDF-4" sheetId="79" r:id="rId63"/>
    <sheet name="LDF-5" sheetId="80" r:id="rId64"/>
    <sheet name="LDF-6 a)" sheetId="81" r:id="rId65"/>
    <sheet name="LDF 6 b)" sheetId="82" r:id="rId66"/>
    <sheet name="LDF 6 c)" sheetId="83" r:id="rId67"/>
    <sheet name="LDF 6 d)" sheetId="84" r:id="rId68"/>
    <sheet name="LDF 7a) " sheetId="92" r:id="rId69"/>
    <sheet name="LDF 7b)" sheetId="94" r:id="rId70"/>
    <sheet name="LDF 7c) " sheetId="93" r:id="rId71"/>
    <sheet name="LDF 7d" sheetId="95" r:id="rId72"/>
    <sheet name="ANEXO 3" sheetId="90" r:id="rId73"/>
  </sheets>
  <externalReferences>
    <externalReference r:id="rId74"/>
    <externalReference r:id="rId75"/>
    <externalReference r:id="rId76"/>
    <externalReference r:id="rId77"/>
    <externalReference r:id="rId78"/>
    <externalReference r:id="rId79"/>
  </externalReferences>
  <definedNames>
    <definedName name="_EGR31000">[1]Egresos!$J$8</definedName>
    <definedName name="_EGR32000">[1]Egresos!$J$209</definedName>
    <definedName name="_EGR33000">[1]Egresos!$J$415</definedName>
    <definedName name="_EGR34000">[1]Egresos!$J$657</definedName>
    <definedName name="_EGR35000">[1]Egresos!$J$891</definedName>
    <definedName name="_EGR36000">[1]Egresos!$J$1012</definedName>
    <definedName name="_EGR37000">[1]Egresos!$J$1263</definedName>
    <definedName name="_EGR38000">[1]Egresos!$J$1695</definedName>
    <definedName name="_EGR39000">[1]Egresos!$J$1734</definedName>
    <definedName name="_Hlk73936802" localSheetId="72">'ANEXO 3'!$A$52</definedName>
    <definedName name="adasdasd">#REF!</definedName>
    <definedName name="ANEXO" localSheetId="52">#REF!</definedName>
    <definedName name="ANEXO" localSheetId="53">#REF!</definedName>
    <definedName name="ANEXO" localSheetId="54">#REF!</definedName>
    <definedName name="ANEXO" localSheetId="55">#REF!</definedName>
    <definedName name="ANEXO" localSheetId="56">#REF!</definedName>
    <definedName name="ANEXO" localSheetId="57">#REF!</definedName>
    <definedName name="ANEXO" localSheetId="58">#REF!</definedName>
    <definedName name="ANEXO" localSheetId="43">#REF!</definedName>
    <definedName name="ANEXO" localSheetId="44">#REF!</definedName>
    <definedName name="ANEXO" localSheetId="45">#REF!</definedName>
    <definedName name="ANEXO" localSheetId="46">#REF!</definedName>
    <definedName name="ANEXO" localSheetId="47">#REF!</definedName>
    <definedName name="ANEXO" localSheetId="48">#REF!</definedName>
    <definedName name="ANEXO" localSheetId="50">#REF!</definedName>
    <definedName name="ANEXO" localSheetId="51">#REF!</definedName>
    <definedName name="ANEXO" localSheetId="28">#REF!</definedName>
    <definedName name="ANEXO" localSheetId="29">#REF!</definedName>
    <definedName name="ANEXO" localSheetId="31">#REF!</definedName>
    <definedName name="ANEXO" localSheetId="32">#REF!</definedName>
    <definedName name="ANEXO" localSheetId="21">#REF!</definedName>
    <definedName name="ANEXO" localSheetId="23">#REF!</definedName>
    <definedName name="ANEXO" localSheetId="24">#REF!</definedName>
    <definedName name="ANEXO" localSheetId="25">#REF!</definedName>
    <definedName name="ANEXO" localSheetId="34">#REF!</definedName>
    <definedName name="ANEXO" localSheetId="35">#REF!</definedName>
    <definedName name="ANEXO" localSheetId="37">#REF!</definedName>
    <definedName name="ANEXO" localSheetId="39">#REF!</definedName>
    <definedName name="ANEXO" localSheetId="41">#REF!</definedName>
    <definedName name="ANEXO">#REF!</definedName>
    <definedName name="_xlnm.Print_Area" localSheetId="1">'1'!$A$1:$F$127</definedName>
    <definedName name="_xlnm.Print_Area" localSheetId="2">'2'!$A$1:$I$64</definedName>
    <definedName name="_xlnm.Print_Area" localSheetId="3">'3'!$A$1:$G$53</definedName>
    <definedName name="_xlnm.Print_Area" localSheetId="4">'4'!$A$1:$C$72</definedName>
    <definedName name="_xlnm.Print_Area" localSheetId="5">'5'!$A:$F</definedName>
    <definedName name="_xlnm.Print_Area" localSheetId="6">'6'!$A:$F</definedName>
    <definedName name="_xlnm.Print_Area" localSheetId="42">'7.GA.1'!$A$1:$H$39</definedName>
    <definedName name="_xlnm.Print_Area" localSheetId="52">'7.GA.10'!$B$1:$O$28</definedName>
    <definedName name="_xlnm.Print_Area" localSheetId="53">'7.GA.11'!$A$1:$H$37</definedName>
    <definedName name="_xlnm.Print_Area" localSheetId="54">'7.GA.12'!$A$1:$H$37</definedName>
    <definedName name="_xlnm.Print_Area" localSheetId="55">'7.GA.13'!$A$1:$H$36</definedName>
    <definedName name="_xlnm.Print_Area" localSheetId="56">'7.GA.14'!$A$1:$H$32</definedName>
    <definedName name="_xlnm.Print_Area" localSheetId="57">'7.GA.15'!$A$1:$H$38</definedName>
    <definedName name="_xlnm.Print_Area" localSheetId="58">'7.GA.16'!$A$1:$H$40</definedName>
    <definedName name="_xlnm.Print_Area" localSheetId="43">'7.GA.2'!$A$1:$H$38</definedName>
    <definedName name="_xlnm.Print_Area" localSheetId="44">'7.GA.3'!$A$1:$H$37</definedName>
    <definedName name="_xlnm.Print_Area" localSheetId="45">'7.GA.4'!$A$1:$H$42</definedName>
    <definedName name="_xlnm.Print_Area" localSheetId="46">'7.GA.5'!$A$1:$H$35</definedName>
    <definedName name="_xlnm.Print_Area" localSheetId="47">'7.GA.6'!$A$1:$H$39</definedName>
    <definedName name="_xlnm.Print_Area" localSheetId="48">'7.GA.7'!$A$1:$H$39</definedName>
    <definedName name="_xlnm.Print_Area" localSheetId="49">'7.GA.8.1'!$A$1:$J$183</definedName>
    <definedName name="_xlnm.Print_Area" localSheetId="50">'7.GA.8.2'!$B$1:$F$50</definedName>
    <definedName name="_xlnm.Print_Area" localSheetId="51">'7.GA.9'!$A$1:$H$35</definedName>
    <definedName name="_xlnm.Print_Area" localSheetId="28">'7.I.10'!$A$1:$H$40</definedName>
    <definedName name="_xlnm.Print_Area" localSheetId="29">'7.I.11'!$A$1:$H$32</definedName>
    <definedName name="_xlnm.Print_Area" localSheetId="30">'7.I.12'!$A$1:$I$40</definedName>
    <definedName name="_xlnm.Print_Area" localSheetId="31">'7.I.13'!$A$1:$H$38</definedName>
    <definedName name="_xlnm.Print_Area" localSheetId="32">'7.I.14'!$A$1:$H$35</definedName>
    <definedName name="_xlnm.Print_Area" localSheetId="21">'7.I.2'!$B$1:$I$37</definedName>
    <definedName name="_xlnm.Print_Area" localSheetId="22">'7.I.3'!$A$1:$J$16</definedName>
    <definedName name="_xlnm.Print_Area" localSheetId="23">'7.I.4'!$A$1:$H$38</definedName>
    <definedName name="_xlnm.Print_Area" localSheetId="24">'7.I.5'!$B$1:$I$39</definedName>
    <definedName name="_xlnm.Print_Area" localSheetId="25">'7.I.6-7'!$B$1:$I$40</definedName>
    <definedName name="_xlnm.Print_Area" localSheetId="26">'7.I.8'!$A$1:$F$135</definedName>
    <definedName name="_xlnm.Print_Area" localSheetId="27">'7.I.9'!$A$1:$F$21</definedName>
    <definedName name="_xlnm.Print_Area" localSheetId="33">'7.II.1'!$A$1:$C$91</definedName>
    <definedName name="_xlnm.Print_Area" localSheetId="34">'7.II.2'!$A$1:$H$34</definedName>
    <definedName name="_xlnm.Print_Area" localSheetId="35">'7.II.3'!$A$1:$H$39</definedName>
    <definedName name="_xlnm.Print_Area" localSheetId="36">'7.III.1-2'!$A$1:$I$23</definedName>
    <definedName name="_xlnm.Print_Area" localSheetId="37">'7.IV.1'!$A$1:$H$38</definedName>
    <definedName name="_xlnm.Print_Area" localSheetId="38">'7.IV.2'!$B$1:$E$26</definedName>
    <definedName name="_xlnm.Print_Area" localSheetId="39">'7.IV.3'!#REF!</definedName>
    <definedName name="_xlnm.Print_Area" localSheetId="40">'7.V.1'!#REF!</definedName>
    <definedName name="_xlnm.Print_Area" localSheetId="41">'7.V.2'!#REF!</definedName>
    <definedName name="_xlnm.Print_Area" localSheetId="7">'8'!$A$1:$G$58</definedName>
    <definedName name="_xlnm.Print_Area" localSheetId="8">'9.1'!$A$1:$H$98</definedName>
    <definedName name="_xlnm.Print_Area" localSheetId="9">'9.2'!$A$1:$H$37</definedName>
    <definedName name="_xlnm.Print_Area" localSheetId="10">'9.3'!$A$1:$H$31</definedName>
    <definedName name="_xlnm.Print_Area" localSheetId="11">'9.4'!$A$1:$H$58</definedName>
    <definedName name="_xlnm.Print_Area" localSheetId="12">'A1'!$A$1:$C$62</definedName>
    <definedName name="_xlnm.Print_Area" localSheetId="13">'A2'!$A$1:$C$138</definedName>
    <definedName name="_xlnm.Print_Area" localSheetId="14">'A3'!$A$1:$C$26</definedName>
    <definedName name="_xlnm.Print_Area" localSheetId="15">'A4'!$A$1:$H$382</definedName>
    <definedName name="_xlnm.Print_Area" localSheetId="16">A5a!$A$1:$N$23</definedName>
    <definedName name="_xlnm.Print_Area" localSheetId="17">A5b!$A$1:$K$22</definedName>
    <definedName name="_xlnm.Print_Area" localSheetId="72">'ANEXO 3'!$A$1:$K$77</definedName>
    <definedName name="_xlnm.Print_Area" localSheetId="0">INDICE!$A$1:$B$76</definedName>
    <definedName name="_xlnm.Print_Area" localSheetId="65">'LDF 6 b)'!$A$1:$G$29</definedName>
    <definedName name="_xlnm.Print_Area" localSheetId="66">'LDF 6 c)'!$A$1:$G$90</definedName>
    <definedName name="_xlnm.Print_Area" localSheetId="67">'LDF 6 d)'!$A$1:$G$39</definedName>
    <definedName name="_xlnm.Print_Area" localSheetId="59">'LDF-1'!$A$1:$F$90</definedName>
    <definedName name="_xlnm.Print_Area" localSheetId="60">'LDF-2'!$A$1:$H$42</definedName>
    <definedName name="_xlnm.Print_Area" localSheetId="61">'LDF-3'!$A$1:$K$26</definedName>
    <definedName name="_xlnm.Print_Area" localSheetId="63">'LDF-5'!$A$1:$G$83</definedName>
    <definedName name="_xlnm.Print_Area" localSheetId="64">'LDF-6 a)'!$A$1:$G$163</definedName>
    <definedName name="D">#REF!</definedName>
    <definedName name="DisponibilidadDeRecursos">#REF!</definedName>
    <definedName name="DisponibilidadParaInversiones">#REF!</definedName>
    <definedName name="ExistenciaComprobar">'[2]Resumen Ing-Egr.'!$H$31</definedName>
    <definedName name="G">[3]Conciliaciones!#REF!</definedName>
    <definedName name="GastoCorriente">#REF!</definedName>
    <definedName name="gsdha">#REF!</definedName>
    <definedName name="HYY">#REF!</definedName>
    <definedName name="ImpuestosPagar">[1]Balanza!#REF!</definedName>
    <definedName name="IngresosFiscales">#REF!</definedName>
    <definedName name="InversionRealizada">#REF!</definedName>
    <definedName name="LOL">#REF!</definedName>
    <definedName name="Number1">[4]Conciliaciones!$E$21</definedName>
    <definedName name="Number10">[4]Conciliaciones!#REF!</definedName>
    <definedName name="Number11">[4]Conciliaciones!#REF!</definedName>
    <definedName name="Number12">[4]Conciliaciones!#REF!</definedName>
    <definedName name="Number13">[4]Conciliaciones!#REF!</definedName>
    <definedName name="Number14">[2]ConciliacionesBancarias!$E$477</definedName>
    <definedName name="Number15">[2]ConciliacionesBancarias!$E$515</definedName>
    <definedName name="Number16">[2]ConciliacionesBancarias!$E$553</definedName>
    <definedName name="Number17">[2]ConciliacionesBancarias!$E$591</definedName>
    <definedName name="Number18">[2]ConciliacionesBancarias!$E$629</definedName>
    <definedName name="Number19">[2]ConciliacionesBancarias!$E$667</definedName>
    <definedName name="Number2">[4]Conciliaciones!#REF!</definedName>
    <definedName name="Number20">[2]ConciliacionesBancarias!$E$705</definedName>
    <definedName name="Number21">[2]ConciliacionesBancarias!$E$743</definedName>
    <definedName name="Number22">[2]ConciliacionesBancarias!$E$781</definedName>
    <definedName name="Number23">[2]ConciliacionesBancarias!$E$819</definedName>
    <definedName name="Number24">[2]ConciliacionesBancarias!$E$857</definedName>
    <definedName name="Number25">[2]ConciliacionesBancarias!$E$895</definedName>
    <definedName name="Number26">[2]ConciliacionesBancarias!$E$933</definedName>
    <definedName name="Number27">[2]ConciliacionesBancarias!$E$971</definedName>
    <definedName name="Number28">[2]ConciliacionesBancarias!$E$1009</definedName>
    <definedName name="Number29">[2]ConciliacionesBancarias!$E$1047</definedName>
    <definedName name="Number3">[4]Conciliaciones!$E$60</definedName>
    <definedName name="Number30">[2]ConciliacionesBancarias!$E$1085</definedName>
    <definedName name="Number31">[4]Conciliaciones!$E$136</definedName>
    <definedName name="Number32">[2]ConciliacionesBancarias!$E$1161</definedName>
    <definedName name="Number33">[2]ConciliacionesBancarias!$E$1199</definedName>
    <definedName name="Number34">[2]ConciliacionesBancarias!$E$1237</definedName>
    <definedName name="Number35">[2]ConciliacionesBancarias!$E$1275</definedName>
    <definedName name="Number36">[2]ConciliacionesBancarias!$E$1313</definedName>
    <definedName name="Number37">[2]ConciliacionesBancarias!$E$1351</definedName>
    <definedName name="Number38">[2]ConciliacionesBancarias!$E$1389</definedName>
    <definedName name="Number39">[2]ConciliacionesBancarias!$E$1427</definedName>
    <definedName name="Number4">[4]Conciliaciones!$E$98</definedName>
    <definedName name="Number40">[2]ConciliacionesBancarias!$E$1465</definedName>
    <definedName name="Number41">[2]ConciliacionesBancarias!$E$1503</definedName>
    <definedName name="Number42">[2]ConciliacionesBancarias!$E$1541</definedName>
    <definedName name="Number43">[2]ConciliacionesBancarias!$E$1579</definedName>
    <definedName name="Number44">[2]ConciliacionesBancarias!$E$1617</definedName>
    <definedName name="Number45">[2]ConciliacionesBancarias!$E$1655</definedName>
    <definedName name="Number46">[2]ConciliacionesBancarias!$E$1693</definedName>
    <definedName name="Number47">[2]ConciliacionesBancarias!$E$1731</definedName>
    <definedName name="Number48">[2]ConciliacionesBancarias!$E$1769</definedName>
    <definedName name="Number49">[2]ConciliacionesBancarias!$E$1807</definedName>
    <definedName name="Number5">[4]Conciliaciones!$E$174</definedName>
    <definedName name="Number50">[2]ConciliacionesBancarias!$E$1845</definedName>
    <definedName name="Number51">[2]ConciliacionesBancarias!$E$1883</definedName>
    <definedName name="Number52">[2]ConciliacionesBancarias!$E$1921</definedName>
    <definedName name="Number53">[2]ConciliacionesBancarias!$E$1959</definedName>
    <definedName name="Number54">[2]ConciliacionesBancarias!$E$1997</definedName>
    <definedName name="Number55">[2]ConciliacionesBancarias!$E$2035</definedName>
    <definedName name="Number56">[2]ConciliacionesBancarias!$E$2073</definedName>
    <definedName name="Number57">[2]ConciliacionesBancarias!$E$2111</definedName>
    <definedName name="Number58">[2]ConciliacionesBancarias!$E$2149</definedName>
    <definedName name="Number59">[2]ConciliacionesBancarias!$E$2187</definedName>
    <definedName name="Number6">[4]Conciliaciones!#REF!</definedName>
    <definedName name="Number60">[2]ConciliacionesBancarias!$E$2225</definedName>
    <definedName name="Number61">[2]ConciliacionesBancarias!$E$2263</definedName>
    <definedName name="Number62">[2]ConciliacionesBancarias!$E$2301</definedName>
    <definedName name="Number63">[2]ConciliacionesBancarias!$E$2339</definedName>
    <definedName name="Number64">[2]ConciliacionesBancarias!$E$2377</definedName>
    <definedName name="Number65">[2]ConciliacionesBancarias!$E$2415</definedName>
    <definedName name="Number66">[2]ConciliacionesBancarias!$E$2453</definedName>
    <definedName name="Number67">[2]ConciliacionesBancarias!$E$2491</definedName>
    <definedName name="Number68">[2]ConciliacionesBancarias!$E$2529</definedName>
    <definedName name="Number69">[2]ConciliacionesBancarias!$E$2567</definedName>
    <definedName name="Number7">[4]Conciliaciones!#REF!</definedName>
    <definedName name="Number70">[2]ConciliacionesBancarias!$E$2605</definedName>
    <definedName name="Number71">[2]ConciliacionesBancarias!$E$2643</definedName>
    <definedName name="Number72">[2]ConciliacionesBancarias!$E$2681</definedName>
    <definedName name="Number73">[2]ConciliacionesBancarias!$E$2719</definedName>
    <definedName name="Number74">[2]ConciliacionesBancarias!$E$2757</definedName>
    <definedName name="Number75">[2]ConciliacionesBancarias!$E$2795</definedName>
    <definedName name="Number76">[2]ConciliacionesBancarias!$E$2833</definedName>
    <definedName name="Number77">[2]ConciliacionesBancarias!$E$2871</definedName>
    <definedName name="Number78">[2]ConciliacionesBancarias!$E$2909</definedName>
    <definedName name="Number79">[2]ConciliacionesBancarias!$E$2947</definedName>
    <definedName name="Number8">[4]Conciliaciones!#REF!</definedName>
    <definedName name="Number9">[4]Conciliaciones!#REF!</definedName>
    <definedName name="Presupuesto31000">#REF!</definedName>
    <definedName name="Presupuesto32000">#REF!</definedName>
    <definedName name="Presupuesto33000">#REF!</definedName>
    <definedName name="Presupuesto34000">#REF!</definedName>
    <definedName name="Presupuesto35000">#REF!</definedName>
    <definedName name="Presupuesto36000">#REF!</definedName>
    <definedName name="Presupuesto37000">#REF!</definedName>
    <definedName name="Presupuesto38000">#REF!</definedName>
    <definedName name="Presupuesto39000">#REF!</definedName>
    <definedName name="REC">#REF!</definedName>
    <definedName name="_xlnm.Print_Titles" localSheetId="1">'1'!$1:$7</definedName>
    <definedName name="_xlnm.Print_Titles" localSheetId="2">'2'!$1:$5</definedName>
    <definedName name="_xlnm.Print_Titles" localSheetId="4">'4'!$1:$9</definedName>
    <definedName name="_xlnm.Print_Titles" localSheetId="5">'5'!$1:$8</definedName>
    <definedName name="_xlnm.Print_Titles" localSheetId="6">'6'!$1:$10</definedName>
    <definedName name="_xlnm.Print_Titles" localSheetId="52">'7.GA.10'!$1:$5</definedName>
    <definedName name="_xlnm.Print_Titles" localSheetId="49">'7.GA.8.1'!$1:$7</definedName>
    <definedName name="_xlnm.Print_Titles" localSheetId="30">'7.I.12'!$1:$8</definedName>
    <definedName name="_xlnm.Print_Titles" localSheetId="26">'7.I.8'!$1:$5</definedName>
    <definedName name="_xlnm.Print_Titles" localSheetId="33">'7.II.1'!$1:$7</definedName>
    <definedName name="_xlnm.Print_Titles" localSheetId="7">'8'!$1:$7</definedName>
    <definedName name="_xlnm.Print_Titles" localSheetId="8">'9.1'!$1:$9</definedName>
    <definedName name="_xlnm.Print_Titles" localSheetId="9">'9.2'!$1:$9</definedName>
    <definedName name="_xlnm.Print_Titles" localSheetId="10">'9.3'!$1:$9</definedName>
    <definedName name="_xlnm.Print_Titles" localSheetId="11">'9.4'!$1:$9</definedName>
    <definedName name="_xlnm.Print_Titles" localSheetId="12">'A1'!$1:$9</definedName>
    <definedName name="_xlnm.Print_Titles" localSheetId="13">'A2'!$1:$9</definedName>
    <definedName name="_xlnm.Print_Titles" localSheetId="15">'A4'!$1:$8</definedName>
    <definedName name="_xlnm.Print_Titles" localSheetId="16">A5a!$1:$9</definedName>
    <definedName name="_xlnm.Print_Titles" localSheetId="17">A5b!$1:$9</definedName>
    <definedName name="_xlnm.Print_Titles" localSheetId="72">'ANEXO 3'!$1:$3</definedName>
    <definedName name="_xlnm.Print_Titles" localSheetId="66">'LDF 6 c)'!$1:$7</definedName>
    <definedName name="_xlnm.Print_Titles" localSheetId="59">'LDF-1'!$1:$5</definedName>
    <definedName name="_xlnm.Print_Titles" localSheetId="60">'LDF-2'!$1:$4</definedName>
    <definedName name="_xlnm.Print_Titles" localSheetId="62">'LDF-4'!$1:$5</definedName>
    <definedName name="_xlnm.Print_Titles" localSheetId="63">'LDF-5'!$1:$6</definedName>
    <definedName name="_xlnm.Print_Titles" localSheetId="64">'LDF-6 a)'!$1:$7</definedName>
    <definedName name="X" localSheetId="52">#REF!</definedName>
    <definedName name="X" localSheetId="53">#REF!</definedName>
    <definedName name="X" localSheetId="54">#REF!</definedName>
    <definedName name="X" localSheetId="55">#REF!</definedName>
    <definedName name="X" localSheetId="56">#REF!</definedName>
    <definedName name="X" localSheetId="57">#REF!</definedName>
    <definedName name="X" localSheetId="58">#REF!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50">#REF!</definedName>
    <definedName name="X" localSheetId="51">#REF!</definedName>
    <definedName name="X" localSheetId="28">#REF!</definedName>
    <definedName name="X" localSheetId="29">#REF!</definedName>
    <definedName name="X" localSheetId="31">#REF!</definedName>
    <definedName name="X" localSheetId="32">#REF!</definedName>
    <definedName name="X" localSheetId="21">#REF!</definedName>
    <definedName name="X" localSheetId="23">#REF!</definedName>
    <definedName name="X" localSheetId="24">#REF!</definedName>
    <definedName name="X" localSheetId="25">#REF!</definedName>
    <definedName name="X" localSheetId="34">#REF!</definedName>
    <definedName name="X" localSheetId="35">#REF!</definedName>
    <definedName name="X" localSheetId="37">#REF!</definedName>
    <definedName name="X" localSheetId="39">#REF!</definedName>
    <definedName name="X" localSheetId="41">#REF!</definedName>
    <definedName name="X">#REF!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75" i="31" l="1"/>
  <c r="H374" i="31"/>
  <c r="H335" i="31"/>
  <c r="H310" i="31"/>
  <c r="H307" i="31"/>
  <c r="H285" i="31"/>
  <c r="H213" i="31"/>
  <c r="H190" i="31"/>
  <c r="H152" i="31"/>
  <c r="H116" i="31"/>
  <c r="H97" i="31"/>
  <c r="H46" i="31"/>
  <c r="C19" i="92"/>
  <c r="D27" i="95"/>
  <c r="D24" i="95"/>
  <c r="D21" i="95"/>
  <c r="E21" i="95"/>
  <c r="D16" i="95"/>
  <c r="D10" i="95"/>
  <c r="D32" i="95"/>
  <c r="D13" i="95"/>
  <c r="D12" i="95"/>
  <c r="D11" i="95"/>
  <c r="E10" i="95"/>
  <c r="E32" i="95"/>
  <c r="D33" i="94"/>
  <c r="D32" i="94"/>
  <c r="D31" i="94"/>
  <c r="C30" i="94"/>
  <c r="D29" i="94"/>
  <c r="D28" i="94"/>
  <c r="C27" i="94"/>
  <c r="C26" i="94"/>
  <c r="C25" i="94"/>
  <c r="D24" i="94"/>
  <c r="C18" i="94"/>
  <c r="C17" i="94"/>
  <c r="C16" i="94"/>
  <c r="C15" i="94"/>
  <c r="D13" i="94"/>
  <c r="C24" i="94"/>
  <c r="D35" i="94"/>
  <c r="C14" i="94"/>
  <c r="C13" i="94"/>
  <c r="C35" i="94"/>
  <c r="D31" i="93"/>
  <c r="C31" i="93"/>
  <c r="D26" i="93"/>
  <c r="D25" i="93"/>
  <c r="C25" i="93"/>
  <c r="C20" i="93"/>
  <c r="C12" i="93"/>
  <c r="C33" i="93"/>
  <c r="D12" i="93"/>
  <c r="D33" i="93"/>
  <c r="C25" i="92"/>
  <c r="C24" i="92"/>
  <c r="D24" i="92"/>
  <c r="D23" i="92"/>
  <c r="D22" i="92"/>
  <c r="D21" i="92"/>
  <c r="D20" i="92"/>
  <c r="D18" i="92"/>
  <c r="D11" i="92"/>
  <c r="D33" i="92"/>
  <c r="C17" i="92"/>
  <c r="C11" i="92"/>
  <c r="C33" i="92"/>
  <c r="C16" i="92"/>
  <c r="C15" i="92"/>
  <c r="D14" i="92"/>
  <c r="D13" i="92"/>
  <c r="C12" i="92"/>
  <c r="D21" i="84"/>
  <c r="D9" i="84"/>
  <c r="D81" i="83"/>
  <c r="G81" i="83"/>
  <c r="D80" i="83"/>
  <c r="G80" i="83"/>
  <c r="D79" i="83"/>
  <c r="G79" i="83"/>
  <c r="D78" i="83"/>
  <c r="D77" i="83"/>
  <c r="G77" i="83"/>
  <c r="F77" i="83"/>
  <c r="E77" i="83"/>
  <c r="C77" i="83"/>
  <c r="B77" i="83"/>
  <c r="D75" i="83"/>
  <c r="G75" i="83"/>
  <c r="D74" i="83"/>
  <c r="G74" i="83"/>
  <c r="D73" i="83"/>
  <c r="G73" i="83"/>
  <c r="D72" i="83"/>
  <c r="G72" i="83"/>
  <c r="D71" i="83"/>
  <c r="G71" i="83"/>
  <c r="D70" i="83"/>
  <c r="G70" i="83"/>
  <c r="D69" i="83"/>
  <c r="G69" i="83"/>
  <c r="D68" i="83"/>
  <c r="G68" i="83"/>
  <c r="D67" i="83"/>
  <c r="D66" i="83"/>
  <c r="G66" i="83"/>
  <c r="F66" i="83"/>
  <c r="E66" i="83"/>
  <c r="C66" i="83"/>
  <c r="B66" i="83"/>
  <c r="D64" i="83"/>
  <c r="G64" i="83"/>
  <c r="D63" i="83"/>
  <c r="G63" i="83"/>
  <c r="D62" i="83"/>
  <c r="G62" i="83"/>
  <c r="D61" i="83"/>
  <c r="G61" i="83"/>
  <c r="D60" i="83"/>
  <c r="G60" i="83"/>
  <c r="D59" i="83"/>
  <c r="G59" i="83"/>
  <c r="D58" i="83"/>
  <c r="G58" i="83"/>
  <c r="F57" i="83"/>
  <c r="E57" i="83"/>
  <c r="D57" i="83"/>
  <c r="G57" i="83"/>
  <c r="C57" i="83"/>
  <c r="B57" i="83"/>
  <c r="D55" i="83"/>
  <c r="G55" i="83"/>
  <c r="D54" i="83"/>
  <c r="G54" i="83"/>
  <c r="D53" i="83"/>
  <c r="G53" i="83"/>
  <c r="D52" i="83"/>
  <c r="G52" i="83"/>
  <c r="D51" i="83"/>
  <c r="G51" i="83"/>
  <c r="D50" i="83"/>
  <c r="G50" i="83"/>
  <c r="D49" i="83"/>
  <c r="G49" i="83"/>
  <c r="D48" i="83"/>
  <c r="D47" i="83"/>
  <c r="F47" i="83"/>
  <c r="E47" i="83"/>
  <c r="C47" i="83"/>
  <c r="B47" i="83"/>
  <c r="B46" i="83"/>
  <c r="F46" i="83"/>
  <c r="E46" i="83"/>
  <c r="C46" i="83"/>
  <c r="D44" i="83"/>
  <c r="G44" i="83"/>
  <c r="D43" i="83"/>
  <c r="G43" i="83"/>
  <c r="D42" i="83"/>
  <c r="G42" i="83"/>
  <c r="D41" i="83"/>
  <c r="G41" i="83"/>
  <c r="F40" i="83"/>
  <c r="E40" i="83"/>
  <c r="D40" i="83"/>
  <c r="G40" i="83"/>
  <c r="C40" i="83"/>
  <c r="B40" i="83"/>
  <c r="D38" i="83"/>
  <c r="G38" i="83"/>
  <c r="D37" i="83"/>
  <c r="G37" i="83"/>
  <c r="D36" i="83"/>
  <c r="G36" i="83"/>
  <c r="D35" i="83"/>
  <c r="G35" i="83"/>
  <c r="D34" i="83"/>
  <c r="G34" i="83"/>
  <c r="D33" i="83"/>
  <c r="G33" i="83"/>
  <c r="D32" i="83"/>
  <c r="G32" i="83"/>
  <c r="D31" i="83"/>
  <c r="G31" i="83"/>
  <c r="D30" i="83"/>
  <c r="G30" i="83"/>
  <c r="F29" i="83"/>
  <c r="E29" i="83"/>
  <c r="D29" i="83"/>
  <c r="G29" i="83"/>
  <c r="C29" i="83"/>
  <c r="B29" i="83"/>
  <c r="D27" i="83"/>
  <c r="G27" i="83"/>
  <c r="D26" i="83"/>
  <c r="G26" i="83"/>
  <c r="D25" i="83"/>
  <c r="G25" i="83"/>
  <c r="D24" i="83"/>
  <c r="G24" i="83"/>
  <c r="D23" i="83"/>
  <c r="G23" i="83"/>
  <c r="D22" i="83"/>
  <c r="G22" i="83"/>
  <c r="D21" i="83"/>
  <c r="D20" i="83"/>
  <c r="G20" i="83"/>
  <c r="F20" i="83"/>
  <c r="E20" i="83"/>
  <c r="C20" i="83"/>
  <c r="B20" i="83"/>
  <c r="D18" i="83"/>
  <c r="G18" i="83"/>
  <c r="D17" i="83"/>
  <c r="G17" i="83"/>
  <c r="D16" i="83"/>
  <c r="G16" i="83"/>
  <c r="D15" i="83"/>
  <c r="G15" i="83"/>
  <c r="D14" i="83"/>
  <c r="G14" i="83"/>
  <c r="D13" i="83"/>
  <c r="G13" i="83"/>
  <c r="D12" i="83"/>
  <c r="G12" i="83"/>
  <c r="D11" i="83"/>
  <c r="D10" i="83"/>
  <c r="F10" i="83"/>
  <c r="F9" i="83"/>
  <c r="F83" i="83"/>
  <c r="E10" i="83"/>
  <c r="E9" i="83"/>
  <c r="E83" i="83"/>
  <c r="C10" i="83"/>
  <c r="B10" i="83"/>
  <c r="B9" i="83"/>
  <c r="C9" i="83"/>
  <c r="C83" i="83"/>
  <c r="G21" i="82"/>
  <c r="G20" i="82"/>
  <c r="D19" i="82"/>
  <c r="G19" i="82"/>
  <c r="D18" i="82"/>
  <c r="G18" i="82"/>
  <c r="D17" i="82"/>
  <c r="D16" i="82"/>
  <c r="G16" i="82"/>
  <c r="F15" i="82"/>
  <c r="E15" i="82"/>
  <c r="C15" i="82"/>
  <c r="B15" i="82"/>
  <c r="G13" i="82"/>
  <c r="D12" i="82"/>
  <c r="G12" i="82"/>
  <c r="D11" i="82"/>
  <c r="G11" i="82"/>
  <c r="D10" i="82"/>
  <c r="G10" i="82"/>
  <c r="D9" i="82"/>
  <c r="G9" i="82"/>
  <c r="F8" i="82"/>
  <c r="F22" i="82"/>
  <c r="E8" i="82"/>
  <c r="C8" i="82"/>
  <c r="C22" i="82"/>
  <c r="B8" i="82"/>
  <c r="D156" i="81"/>
  <c r="G156" i="81"/>
  <c r="D155" i="81"/>
  <c r="G155" i="81"/>
  <c r="D154" i="81"/>
  <c r="G154" i="81"/>
  <c r="D153" i="81"/>
  <c r="G153" i="81"/>
  <c r="D152" i="81"/>
  <c r="G152" i="81"/>
  <c r="D151" i="81"/>
  <c r="G151" i="81"/>
  <c r="G150" i="81"/>
  <c r="D150" i="81"/>
  <c r="F149" i="81"/>
  <c r="E149" i="81"/>
  <c r="C149" i="81"/>
  <c r="B149" i="81"/>
  <c r="D148" i="81"/>
  <c r="G148" i="81"/>
  <c r="D147" i="81"/>
  <c r="G147" i="81"/>
  <c r="D146" i="81"/>
  <c r="F145" i="81"/>
  <c r="E145" i="81"/>
  <c r="C145" i="81"/>
  <c r="B145" i="81"/>
  <c r="D144" i="81"/>
  <c r="G144" i="81"/>
  <c r="D143" i="81"/>
  <c r="G143" i="81"/>
  <c r="G142" i="81"/>
  <c r="D142" i="81"/>
  <c r="D141" i="81"/>
  <c r="G141" i="81"/>
  <c r="D140" i="81"/>
  <c r="G140" i="81"/>
  <c r="D139" i="81"/>
  <c r="G139" i="81"/>
  <c r="G138" i="81"/>
  <c r="D138" i="81"/>
  <c r="D137" i="81"/>
  <c r="F136" i="81"/>
  <c r="E136" i="81"/>
  <c r="C136" i="81"/>
  <c r="B136" i="81"/>
  <c r="D135" i="81"/>
  <c r="G135" i="81"/>
  <c r="D134" i="81"/>
  <c r="D132" i="81"/>
  <c r="G132" i="81"/>
  <c r="D133" i="81"/>
  <c r="G133" i="81"/>
  <c r="F132" i="81"/>
  <c r="E132" i="81"/>
  <c r="C132" i="81"/>
  <c r="B132" i="81"/>
  <c r="D131" i="81"/>
  <c r="G131" i="81"/>
  <c r="D130" i="81"/>
  <c r="G130" i="81"/>
  <c r="D129" i="81"/>
  <c r="G129" i="81"/>
  <c r="D128" i="81"/>
  <c r="G128" i="81"/>
  <c r="D127" i="81"/>
  <c r="G127" i="81"/>
  <c r="D126" i="81"/>
  <c r="G126" i="81"/>
  <c r="D125" i="81"/>
  <c r="G125" i="81"/>
  <c r="D124" i="81"/>
  <c r="D123" i="81"/>
  <c r="G123" i="81"/>
  <c r="F122" i="81"/>
  <c r="E122" i="81"/>
  <c r="C122" i="81"/>
  <c r="B122" i="81"/>
  <c r="D121" i="81"/>
  <c r="G121" i="81"/>
  <c r="G120" i="81"/>
  <c r="D120" i="81"/>
  <c r="D119" i="81"/>
  <c r="G119" i="81"/>
  <c r="D118" i="81"/>
  <c r="G118" i="81"/>
  <c r="D117" i="81"/>
  <c r="G117" i="81"/>
  <c r="G116" i="81"/>
  <c r="D116" i="81"/>
  <c r="D115" i="81"/>
  <c r="G115" i="81"/>
  <c r="D114" i="81"/>
  <c r="G114" i="81"/>
  <c r="D113" i="81"/>
  <c r="G113" i="81"/>
  <c r="F112" i="81"/>
  <c r="E112" i="81"/>
  <c r="C112" i="81"/>
  <c r="B112" i="81"/>
  <c r="D111" i="81"/>
  <c r="G111" i="81"/>
  <c r="D110" i="81"/>
  <c r="G110" i="81"/>
  <c r="D109" i="81"/>
  <c r="G109" i="81"/>
  <c r="D108" i="81"/>
  <c r="G108" i="81"/>
  <c r="D107" i="81"/>
  <c r="G107" i="81"/>
  <c r="D106" i="81"/>
  <c r="G106" i="81"/>
  <c r="D105" i="81"/>
  <c r="G105" i="81"/>
  <c r="D104" i="81"/>
  <c r="D103" i="81"/>
  <c r="G103" i="81"/>
  <c r="F102" i="81"/>
  <c r="E102" i="81"/>
  <c r="E83" i="81"/>
  <c r="C102" i="81"/>
  <c r="B102" i="81"/>
  <c r="D101" i="81"/>
  <c r="G101" i="81"/>
  <c r="D100" i="81"/>
  <c r="G100" i="81"/>
  <c r="D99" i="81"/>
  <c r="G99" i="81"/>
  <c r="D98" i="81"/>
  <c r="G98" i="81"/>
  <c r="D97" i="81"/>
  <c r="G97" i="81"/>
  <c r="D96" i="81"/>
  <c r="G96" i="81"/>
  <c r="D95" i="81"/>
  <c r="G95" i="81"/>
  <c r="D94" i="81"/>
  <c r="G94" i="81"/>
  <c r="D93" i="81"/>
  <c r="G93" i="81"/>
  <c r="F92" i="81"/>
  <c r="E92" i="81"/>
  <c r="C92" i="81"/>
  <c r="B92" i="81"/>
  <c r="D91" i="81"/>
  <c r="G91" i="81"/>
  <c r="G90" i="81"/>
  <c r="D90" i="81"/>
  <c r="D89" i="81"/>
  <c r="G89" i="81"/>
  <c r="D88" i="81"/>
  <c r="G88" i="81"/>
  <c r="D87" i="81"/>
  <c r="G87" i="81"/>
  <c r="G86" i="81"/>
  <c r="D86" i="81"/>
  <c r="D85" i="81"/>
  <c r="F84" i="81"/>
  <c r="E84" i="81"/>
  <c r="C84" i="81"/>
  <c r="B84" i="81"/>
  <c r="G81" i="81"/>
  <c r="D81" i="81"/>
  <c r="D80" i="81"/>
  <c r="G80" i="81"/>
  <c r="D79" i="81"/>
  <c r="G79" i="81"/>
  <c r="D78" i="81"/>
  <c r="G78" i="81"/>
  <c r="D77" i="81"/>
  <c r="G77" i="81"/>
  <c r="D76" i="81"/>
  <c r="G76" i="81"/>
  <c r="D75" i="81"/>
  <c r="D74" i="81"/>
  <c r="G74" i="81"/>
  <c r="F74" i="81"/>
  <c r="E74" i="81"/>
  <c r="C74" i="81"/>
  <c r="B74" i="81"/>
  <c r="D73" i="81"/>
  <c r="D72" i="81"/>
  <c r="G72" i="81"/>
  <c r="D71" i="81"/>
  <c r="G71" i="81"/>
  <c r="F70" i="81"/>
  <c r="E70" i="81"/>
  <c r="C70" i="81"/>
  <c r="B70" i="81"/>
  <c r="D69" i="81"/>
  <c r="G69" i="81"/>
  <c r="D68" i="81"/>
  <c r="G68" i="81"/>
  <c r="D67" i="81"/>
  <c r="G67" i="81"/>
  <c r="D66" i="81"/>
  <c r="G66" i="81"/>
  <c r="D65" i="81"/>
  <c r="G65" i="81"/>
  <c r="D64" i="81"/>
  <c r="G64" i="81"/>
  <c r="D63" i="81"/>
  <c r="G63" i="81"/>
  <c r="D62" i="81"/>
  <c r="G62" i="81"/>
  <c r="F61" i="81"/>
  <c r="E61" i="81"/>
  <c r="C61" i="81"/>
  <c r="B61" i="81"/>
  <c r="D60" i="81"/>
  <c r="G60" i="81"/>
  <c r="D59" i="81"/>
  <c r="G59" i="81"/>
  <c r="D58" i="81"/>
  <c r="D57" i="81"/>
  <c r="F57" i="81"/>
  <c r="E57" i="81"/>
  <c r="C57" i="81"/>
  <c r="B57" i="81"/>
  <c r="D56" i="81"/>
  <c r="G56" i="81"/>
  <c r="D55" i="81"/>
  <c r="G55" i="81"/>
  <c r="D54" i="81"/>
  <c r="G54" i="81"/>
  <c r="G53" i="81"/>
  <c r="D53" i="81"/>
  <c r="D52" i="81"/>
  <c r="G52" i="81"/>
  <c r="D51" i="81"/>
  <c r="G51" i="81"/>
  <c r="D50" i="81"/>
  <c r="G50" i="81"/>
  <c r="G49" i="81"/>
  <c r="D49" i="81"/>
  <c r="D48" i="81"/>
  <c r="F47" i="81"/>
  <c r="E47" i="81"/>
  <c r="C47" i="81"/>
  <c r="B47" i="81"/>
  <c r="D46" i="81"/>
  <c r="G46" i="81"/>
  <c r="D45" i="81"/>
  <c r="G45" i="81"/>
  <c r="D44" i="81"/>
  <c r="G44" i="81"/>
  <c r="D43" i="81"/>
  <c r="G43" i="81"/>
  <c r="D42" i="81"/>
  <c r="G42" i="81"/>
  <c r="D41" i="81"/>
  <c r="G41" i="81"/>
  <c r="D40" i="81"/>
  <c r="G40" i="81"/>
  <c r="D39" i="81"/>
  <c r="G39" i="81"/>
  <c r="D38" i="81"/>
  <c r="F37" i="81"/>
  <c r="E37" i="81"/>
  <c r="C37" i="81"/>
  <c r="B37" i="81"/>
  <c r="D36" i="81"/>
  <c r="G36" i="81"/>
  <c r="D35" i="81"/>
  <c r="G35" i="81"/>
  <c r="D34" i="81"/>
  <c r="G34" i="81"/>
  <c r="D33" i="81"/>
  <c r="G33" i="81"/>
  <c r="D32" i="81"/>
  <c r="G32" i="81"/>
  <c r="D31" i="81"/>
  <c r="G31" i="81"/>
  <c r="D30" i="81"/>
  <c r="G30" i="81"/>
  <c r="D29" i="81"/>
  <c r="G29" i="81"/>
  <c r="D28" i="81"/>
  <c r="F27" i="81"/>
  <c r="E27" i="81"/>
  <c r="C27" i="81"/>
  <c r="B27" i="81"/>
  <c r="D26" i="81"/>
  <c r="G26" i="81"/>
  <c r="D25" i="81"/>
  <c r="G25" i="81"/>
  <c r="D24" i="81"/>
  <c r="G24" i="81"/>
  <c r="G23" i="81"/>
  <c r="D23" i="81"/>
  <c r="D22" i="81"/>
  <c r="G22" i="81"/>
  <c r="D21" i="81"/>
  <c r="G21" i="81"/>
  <c r="D20" i="81"/>
  <c r="G20" i="81"/>
  <c r="G19" i="81"/>
  <c r="D19" i="81"/>
  <c r="D18" i="81"/>
  <c r="F17" i="81"/>
  <c r="E17" i="81"/>
  <c r="C17" i="81"/>
  <c r="B17" i="81"/>
  <c r="D16" i="81"/>
  <c r="G16" i="81"/>
  <c r="D15" i="81"/>
  <c r="G15" i="81"/>
  <c r="D14" i="81"/>
  <c r="G14" i="81"/>
  <c r="D13" i="81"/>
  <c r="G13" i="81"/>
  <c r="D12" i="81"/>
  <c r="G12" i="81"/>
  <c r="D11" i="81"/>
  <c r="D10" i="81"/>
  <c r="G10" i="81"/>
  <c r="F9" i="81"/>
  <c r="E9" i="81"/>
  <c r="C9" i="81"/>
  <c r="B9" i="81"/>
  <c r="D8" i="79"/>
  <c r="C16" i="77"/>
  <c r="B83" i="83"/>
  <c r="D9" i="83"/>
  <c r="G10" i="83"/>
  <c r="G9" i="83"/>
  <c r="G47" i="83"/>
  <c r="D46" i="83"/>
  <c r="G46" i="83"/>
  <c r="G21" i="83"/>
  <c r="G48" i="83"/>
  <c r="G11" i="83"/>
  <c r="G67" i="83"/>
  <c r="G78" i="83"/>
  <c r="E22" i="82"/>
  <c r="B22" i="82"/>
  <c r="D15" i="82"/>
  <c r="G8" i="82"/>
  <c r="D8" i="82"/>
  <c r="D22" i="82"/>
  <c r="G17" i="82"/>
  <c r="G15" i="82"/>
  <c r="F83" i="81"/>
  <c r="B8" i="81"/>
  <c r="D17" i="81"/>
  <c r="E8" i="81"/>
  <c r="E157" i="81"/>
  <c r="D84" i="81"/>
  <c r="B83" i="81"/>
  <c r="D136" i="81"/>
  <c r="G136" i="81"/>
  <c r="F8" i="81"/>
  <c r="F157" i="81"/>
  <c r="D27" i="81"/>
  <c r="C8" i="81"/>
  <c r="D122" i="81"/>
  <c r="G122" i="81"/>
  <c r="D9" i="81"/>
  <c r="D47" i="81"/>
  <c r="D70" i="81"/>
  <c r="G70" i="81"/>
  <c r="C83" i="81"/>
  <c r="D102" i="81"/>
  <c r="G102" i="81"/>
  <c r="G57" i="81"/>
  <c r="D37" i="81"/>
  <c r="D145" i="81"/>
  <c r="G145" i="81"/>
  <c r="G84" i="81"/>
  <c r="C157" i="81"/>
  <c r="D149" i="81"/>
  <c r="G149" i="81"/>
  <c r="G11" i="81"/>
  <c r="G9" i="81"/>
  <c r="G134" i="81"/>
  <c r="G146" i="81"/>
  <c r="D92" i="81"/>
  <c r="G92" i="81"/>
  <c r="G18" i="81"/>
  <c r="G17" i="81"/>
  <c r="G28" i="81"/>
  <c r="G27" i="81"/>
  <c r="G38" i="81"/>
  <c r="G37" i="81"/>
  <c r="G48" i="81"/>
  <c r="G47" i="81"/>
  <c r="G58" i="81"/>
  <c r="G85" i="81"/>
  <c r="G137" i="81"/>
  <c r="G75" i="81"/>
  <c r="D112" i="81"/>
  <c r="G112" i="81"/>
  <c r="D61" i="81"/>
  <c r="G61" i="81"/>
  <c r="G73" i="81"/>
  <c r="G104" i="81"/>
  <c r="G124" i="81"/>
  <c r="B61" i="76"/>
  <c r="B8" i="76"/>
  <c r="G83" i="83"/>
  <c r="D83" i="83"/>
  <c r="G22" i="82"/>
  <c r="D83" i="81"/>
  <c r="B157" i="81"/>
  <c r="G83" i="81"/>
  <c r="D8" i="81"/>
  <c r="D157" i="81"/>
  <c r="G8" i="81"/>
  <c r="G157" i="81"/>
  <c r="O10" i="30"/>
  <c r="O8" i="30"/>
  <c r="O9" i="30"/>
  <c r="O11" i="30"/>
  <c r="O12" i="30"/>
  <c r="O13" i="30"/>
  <c r="O15" i="30"/>
  <c r="O16" i="30"/>
  <c r="O18" i="30"/>
  <c r="O19" i="30"/>
  <c r="N7" i="30"/>
  <c r="M7" i="30"/>
  <c r="L7" i="30"/>
  <c r="K7" i="30"/>
  <c r="J7" i="30"/>
  <c r="I7" i="30"/>
  <c r="H7" i="30"/>
  <c r="G7" i="30"/>
  <c r="F7" i="30"/>
  <c r="E7" i="30"/>
  <c r="D7" i="30"/>
  <c r="C7" i="30"/>
  <c r="O7" i="30"/>
  <c r="I162" i="28"/>
  <c r="L162" i="28"/>
  <c r="J162" i="28"/>
  <c r="H162" i="28"/>
  <c r="G162" i="28"/>
  <c r="C33" i="32"/>
  <c r="C42" i="32"/>
  <c r="C10" i="32"/>
  <c r="H14" i="68"/>
  <c r="G14" i="68"/>
  <c r="D40" i="4"/>
  <c r="H8" i="68"/>
  <c r="G8" i="68"/>
  <c r="E17" i="26"/>
  <c r="G15" i="67"/>
  <c r="F15" i="67"/>
  <c r="H8" i="67"/>
  <c r="H9" i="67"/>
  <c r="H10" i="67"/>
  <c r="H11" i="67"/>
  <c r="H12" i="67"/>
  <c r="H13" i="67"/>
  <c r="H7" i="67"/>
  <c r="H15" i="67"/>
  <c r="C80" i="24"/>
  <c r="C8" i="24"/>
  <c r="C11" i="24"/>
  <c r="C62" i="24"/>
  <c r="C47" i="24"/>
  <c r="C43" i="24"/>
  <c r="C36" i="24"/>
  <c r="C27" i="24"/>
  <c r="C24" i="24"/>
  <c r="C9" i="24"/>
  <c r="C21" i="24"/>
  <c r="C16" i="24"/>
  <c r="J31" i="23"/>
  <c r="I31" i="23"/>
  <c r="E128" i="21"/>
  <c r="D124" i="21"/>
  <c r="D123" i="21"/>
  <c r="D122" i="21"/>
  <c r="D121" i="21"/>
  <c r="D120" i="21"/>
  <c r="D119" i="21"/>
  <c r="D118" i="21"/>
  <c r="D117" i="21"/>
  <c r="D116" i="21"/>
  <c r="D115" i="21"/>
  <c r="G108" i="91"/>
  <c r="F71" i="91"/>
  <c r="D71" i="91"/>
  <c r="F29" i="91"/>
  <c r="D29" i="91"/>
  <c r="F18" i="91"/>
  <c r="F15" i="91"/>
  <c r="D71" i="71"/>
  <c r="D49" i="71"/>
  <c r="D35" i="71"/>
  <c r="F26" i="71"/>
  <c r="F25" i="71"/>
  <c r="F24" i="71"/>
  <c r="D26" i="71"/>
  <c r="D24" i="71"/>
  <c r="F18" i="71"/>
  <c r="F15" i="71"/>
  <c r="J22" i="69"/>
  <c r="C132" i="17"/>
  <c r="C40" i="16"/>
  <c r="C42" i="12"/>
  <c r="D37" i="12"/>
  <c r="F37" i="12"/>
  <c r="G37" i="12"/>
  <c r="C37" i="12"/>
  <c r="D27" i="12"/>
  <c r="F27" i="12"/>
  <c r="G27" i="12"/>
  <c r="C27" i="12"/>
  <c r="D19" i="12"/>
  <c r="F19" i="12"/>
  <c r="G19" i="12"/>
  <c r="C19" i="12"/>
  <c r="H13" i="12"/>
  <c r="H14" i="12"/>
  <c r="H15" i="12"/>
  <c r="H16" i="12"/>
  <c r="H22" i="12"/>
  <c r="H23" i="12"/>
  <c r="H24" i="12"/>
  <c r="H28" i="12"/>
  <c r="H29" i="12"/>
  <c r="H34" i="12"/>
  <c r="H35" i="12"/>
  <c r="H36" i="12"/>
  <c r="H38" i="12"/>
  <c r="H39" i="12"/>
  <c r="H41" i="12"/>
  <c r="H11" i="12"/>
  <c r="E12" i="12"/>
  <c r="H12" i="12"/>
  <c r="E13" i="12"/>
  <c r="E14" i="12"/>
  <c r="E15" i="12"/>
  <c r="E16" i="12"/>
  <c r="E17" i="12"/>
  <c r="H17" i="12"/>
  <c r="E18" i="12"/>
  <c r="H18" i="12"/>
  <c r="E20" i="12"/>
  <c r="E19" i="12"/>
  <c r="E21" i="12"/>
  <c r="H21" i="12"/>
  <c r="E22" i="12"/>
  <c r="E23" i="12"/>
  <c r="E24" i="12"/>
  <c r="E25" i="12"/>
  <c r="H25" i="12"/>
  <c r="E26" i="12"/>
  <c r="H26" i="12"/>
  <c r="E28" i="12"/>
  <c r="E29" i="12"/>
  <c r="E30" i="12"/>
  <c r="H30" i="12"/>
  <c r="E31" i="12"/>
  <c r="H31" i="12"/>
  <c r="E32" i="12"/>
  <c r="H32" i="12"/>
  <c r="E33" i="12"/>
  <c r="H33" i="12"/>
  <c r="E34" i="12"/>
  <c r="E35" i="12"/>
  <c r="E36" i="12"/>
  <c r="E38" i="12"/>
  <c r="E39" i="12"/>
  <c r="E40" i="12"/>
  <c r="H40" i="12"/>
  <c r="E41" i="12"/>
  <c r="E11" i="12"/>
  <c r="C10" i="12"/>
  <c r="D10" i="12"/>
  <c r="F10" i="12"/>
  <c r="G10" i="12"/>
  <c r="G42" i="12"/>
  <c r="D15" i="11"/>
  <c r="F15" i="11"/>
  <c r="G15" i="11"/>
  <c r="C15" i="11"/>
  <c r="E13" i="11"/>
  <c r="E14" i="11"/>
  <c r="H14" i="11"/>
  <c r="H13" i="11"/>
  <c r="E12" i="11"/>
  <c r="E11" i="11"/>
  <c r="H11" i="11"/>
  <c r="H19" i="10"/>
  <c r="H17" i="10"/>
  <c r="H21" i="10"/>
  <c r="H15" i="10"/>
  <c r="H13" i="10"/>
  <c r="H11" i="10"/>
  <c r="E19" i="10"/>
  <c r="E17" i="10"/>
  <c r="E15" i="10"/>
  <c r="E13" i="10"/>
  <c r="E11" i="10"/>
  <c r="D21" i="10"/>
  <c r="F21" i="10"/>
  <c r="G21" i="10"/>
  <c r="C21" i="10"/>
  <c r="H78" i="9"/>
  <c r="H77" i="9"/>
  <c r="H73" i="9"/>
  <c r="H69" i="9"/>
  <c r="H66" i="9"/>
  <c r="H65" i="9"/>
  <c r="H61" i="9"/>
  <c r="H51" i="9"/>
  <c r="H43" i="9"/>
  <c r="H36" i="9"/>
  <c r="H35" i="9"/>
  <c r="H34" i="9"/>
  <c r="H27" i="9"/>
  <c r="H26" i="9"/>
  <c r="H25" i="9"/>
  <c r="H24" i="9"/>
  <c r="H23" i="9"/>
  <c r="H22" i="9"/>
  <c r="H21" i="9"/>
  <c r="H20" i="9"/>
  <c r="H19" i="9"/>
  <c r="H12" i="9"/>
  <c r="H13" i="9"/>
  <c r="H14" i="9"/>
  <c r="H10" i="9"/>
  <c r="H15" i="9"/>
  <c r="H16" i="9"/>
  <c r="H17" i="9"/>
  <c r="H11" i="9"/>
  <c r="D74" i="9"/>
  <c r="F74" i="9"/>
  <c r="G74" i="9"/>
  <c r="C74" i="9"/>
  <c r="D70" i="9"/>
  <c r="F70" i="9"/>
  <c r="G70" i="9"/>
  <c r="C70" i="9"/>
  <c r="D62" i="9"/>
  <c r="F62" i="9"/>
  <c r="G62" i="9"/>
  <c r="C62" i="9"/>
  <c r="D58" i="9"/>
  <c r="F58" i="9"/>
  <c r="G58" i="9"/>
  <c r="C58" i="9"/>
  <c r="D48" i="9"/>
  <c r="F48" i="9"/>
  <c r="G48" i="9"/>
  <c r="C48" i="9"/>
  <c r="D38" i="9"/>
  <c r="F38" i="9"/>
  <c r="G38" i="9"/>
  <c r="C38" i="9"/>
  <c r="D28" i="9"/>
  <c r="F28" i="9"/>
  <c r="G28" i="9"/>
  <c r="C28" i="9"/>
  <c r="E20" i="9"/>
  <c r="E21" i="9"/>
  <c r="E22" i="9"/>
  <c r="E23" i="9"/>
  <c r="E24" i="9"/>
  <c r="E25" i="9"/>
  <c r="E26" i="9"/>
  <c r="E27" i="9"/>
  <c r="E29" i="9"/>
  <c r="E28" i="9"/>
  <c r="E30" i="9"/>
  <c r="H30" i="9"/>
  <c r="E31" i="9"/>
  <c r="H31" i="9"/>
  <c r="E32" i="9"/>
  <c r="H32" i="9"/>
  <c r="E33" i="9"/>
  <c r="H33" i="9"/>
  <c r="E34" i="9"/>
  <c r="E35" i="9"/>
  <c r="E36" i="9"/>
  <c r="E37" i="9"/>
  <c r="H37" i="9"/>
  <c r="E39" i="9"/>
  <c r="H39" i="9"/>
  <c r="E40" i="9"/>
  <c r="H40" i="9"/>
  <c r="E41" i="9"/>
  <c r="H41" i="9"/>
  <c r="E42" i="9"/>
  <c r="H42" i="9"/>
  <c r="E43" i="9"/>
  <c r="E44" i="9"/>
  <c r="H44" i="9"/>
  <c r="E45" i="9"/>
  <c r="H45" i="9"/>
  <c r="E46" i="9"/>
  <c r="H46" i="9"/>
  <c r="E47" i="9"/>
  <c r="H47" i="9"/>
  <c r="E49" i="9"/>
  <c r="E48" i="9"/>
  <c r="E50" i="9"/>
  <c r="H50" i="9"/>
  <c r="E51" i="9"/>
  <c r="E52" i="9"/>
  <c r="H52" i="9"/>
  <c r="E53" i="9"/>
  <c r="H53" i="9"/>
  <c r="E54" i="9"/>
  <c r="H54" i="9"/>
  <c r="E55" i="9"/>
  <c r="H55" i="9"/>
  <c r="E56" i="9"/>
  <c r="H56" i="9"/>
  <c r="E57" i="9"/>
  <c r="H57" i="9"/>
  <c r="E59" i="9"/>
  <c r="H59" i="9"/>
  <c r="E60" i="9"/>
  <c r="H60" i="9"/>
  <c r="E61" i="9"/>
  <c r="E63" i="9"/>
  <c r="H63" i="9"/>
  <c r="E64" i="9"/>
  <c r="E62" i="9"/>
  <c r="E65" i="9"/>
  <c r="E66" i="9"/>
  <c r="E67" i="9"/>
  <c r="H67" i="9"/>
  <c r="E68" i="9"/>
  <c r="H68" i="9"/>
  <c r="E69" i="9"/>
  <c r="E71" i="9"/>
  <c r="H71" i="9"/>
  <c r="E72" i="9"/>
  <c r="H72" i="9"/>
  <c r="E73" i="9"/>
  <c r="E75" i="9"/>
  <c r="H75" i="9"/>
  <c r="E76" i="9"/>
  <c r="H76" i="9"/>
  <c r="E77" i="9"/>
  <c r="E78" i="9"/>
  <c r="E79" i="9"/>
  <c r="H79" i="9"/>
  <c r="E80" i="9"/>
  <c r="H80" i="9"/>
  <c r="E81" i="9"/>
  <c r="H81" i="9"/>
  <c r="E19" i="9"/>
  <c r="E12" i="9"/>
  <c r="E10" i="9"/>
  <c r="E13" i="9"/>
  <c r="E14" i="9"/>
  <c r="E15" i="9"/>
  <c r="E16" i="9"/>
  <c r="E17" i="9"/>
  <c r="E11" i="9"/>
  <c r="D18" i="9"/>
  <c r="F18" i="9"/>
  <c r="G18" i="9"/>
  <c r="C18" i="9"/>
  <c r="D10" i="9"/>
  <c r="F10" i="9"/>
  <c r="G10" i="9"/>
  <c r="C10" i="9"/>
  <c r="G37" i="8"/>
  <c r="G38" i="8"/>
  <c r="G39" i="8"/>
  <c r="G40" i="8"/>
  <c r="G41" i="8"/>
  <c r="G42" i="8"/>
  <c r="G43" i="8"/>
  <c r="G36" i="8"/>
  <c r="G26" i="8"/>
  <c r="G27" i="8"/>
  <c r="G28" i="8"/>
  <c r="G29" i="8"/>
  <c r="G30" i="8"/>
  <c r="G31" i="8"/>
  <c r="G32" i="8"/>
  <c r="G33" i="8"/>
  <c r="G25" i="8"/>
  <c r="D27" i="8"/>
  <c r="D28" i="8"/>
  <c r="D29" i="8"/>
  <c r="D30" i="8"/>
  <c r="D31" i="8"/>
  <c r="D32" i="8"/>
  <c r="D33" i="8"/>
  <c r="D36" i="8"/>
  <c r="D37" i="8"/>
  <c r="D38" i="8"/>
  <c r="D39" i="8"/>
  <c r="D41" i="8"/>
  <c r="D42" i="8"/>
  <c r="D26" i="8"/>
  <c r="G11" i="8"/>
  <c r="G12" i="8"/>
  <c r="G13" i="8"/>
  <c r="G14" i="8"/>
  <c r="G15" i="8"/>
  <c r="G16" i="8"/>
  <c r="G17" i="8"/>
  <c r="G18" i="8"/>
  <c r="G19" i="8"/>
  <c r="G10" i="8"/>
  <c r="G20" i="8"/>
  <c r="D11" i="8"/>
  <c r="D12" i="8"/>
  <c r="D13" i="8"/>
  <c r="D14" i="8"/>
  <c r="D15" i="8"/>
  <c r="D16" i="8"/>
  <c r="D17" i="8"/>
  <c r="D18" i="8"/>
  <c r="D19" i="8"/>
  <c r="D10" i="8"/>
  <c r="E23" i="5"/>
  <c r="F23" i="5"/>
  <c r="E24" i="5"/>
  <c r="F24" i="5"/>
  <c r="E25" i="5"/>
  <c r="F25" i="5"/>
  <c r="E26" i="5"/>
  <c r="F26" i="5"/>
  <c r="E27" i="5"/>
  <c r="F27" i="5"/>
  <c r="E28" i="5"/>
  <c r="F28" i="5"/>
  <c r="E29" i="5"/>
  <c r="F29" i="5"/>
  <c r="E30" i="5"/>
  <c r="F30" i="5"/>
  <c r="E22" i="5"/>
  <c r="F22" i="5"/>
  <c r="C21" i="5"/>
  <c r="D21" i="5"/>
  <c r="D11" i="5"/>
  <c r="B21" i="5"/>
  <c r="B12" i="5"/>
  <c r="E12" i="5"/>
  <c r="E13" i="5"/>
  <c r="F13" i="5"/>
  <c r="E14" i="5"/>
  <c r="F14" i="5"/>
  <c r="E15" i="5"/>
  <c r="F15" i="5"/>
  <c r="E16" i="5"/>
  <c r="F16" i="5"/>
  <c r="E17" i="5"/>
  <c r="E18" i="5"/>
  <c r="E19" i="5"/>
  <c r="C12" i="5"/>
  <c r="F19" i="5"/>
  <c r="F18" i="5"/>
  <c r="F17" i="5"/>
  <c r="D12" i="5"/>
  <c r="F68" i="4"/>
  <c r="D68" i="4"/>
  <c r="E68" i="4"/>
  <c r="E52" i="4"/>
  <c r="F52" i="4"/>
  <c r="D52" i="4"/>
  <c r="F66" i="4"/>
  <c r="D66" i="4"/>
  <c r="F61" i="4"/>
  <c r="D61" i="4"/>
  <c r="F56" i="4"/>
  <c r="D56" i="4"/>
  <c r="F48" i="4"/>
  <c r="D48" i="4"/>
  <c r="F44" i="4"/>
  <c r="D44" i="4"/>
  <c r="F23" i="4"/>
  <c r="F40" i="4"/>
  <c r="D23" i="4"/>
  <c r="F11" i="4"/>
  <c r="D11" i="4"/>
  <c r="C63" i="7"/>
  <c r="B63" i="7"/>
  <c r="C56" i="7"/>
  <c r="C50" i="7"/>
  <c r="B56" i="7"/>
  <c r="B50" i="7"/>
  <c r="C51" i="7"/>
  <c r="B51" i="7"/>
  <c r="B20" i="7"/>
  <c r="B32" i="7"/>
  <c r="C43" i="7"/>
  <c r="C42" i="7"/>
  <c r="B43" i="7"/>
  <c r="B42" i="7"/>
  <c r="B31" i="7"/>
  <c r="C32" i="7"/>
  <c r="C20" i="7"/>
  <c r="C11" i="7"/>
  <c r="B11" i="7"/>
  <c r="C31" i="7"/>
  <c r="B10" i="7"/>
  <c r="C10" i="7"/>
  <c r="H37" i="12"/>
  <c r="E37" i="12"/>
  <c r="F42" i="12"/>
  <c r="H27" i="12"/>
  <c r="E27" i="12"/>
  <c r="D42" i="12"/>
  <c r="H20" i="12"/>
  <c r="H19" i="12"/>
  <c r="E10" i="12"/>
  <c r="H12" i="11"/>
  <c r="H15" i="11"/>
  <c r="E15" i="11"/>
  <c r="E21" i="10"/>
  <c r="H74" i="9"/>
  <c r="E74" i="9"/>
  <c r="H70" i="9"/>
  <c r="E70" i="9"/>
  <c r="H64" i="9"/>
  <c r="H62" i="9"/>
  <c r="H58" i="9"/>
  <c r="E58" i="9"/>
  <c r="H49" i="9"/>
  <c r="H48" i="9"/>
  <c r="C82" i="9"/>
  <c r="F82" i="9"/>
  <c r="H38" i="9"/>
  <c r="E38" i="9"/>
  <c r="H28" i="9"/>
  <c r="H29" i="9"/>
  <c r="D82" i="9"/>
  <c r="H18" i="9"/>
  <c r="G82" i="9"/>
  <c r="E18" i="9"/>
  <c r="G44" i="8"/>
  <c r="E21" i="5"/>
  <c r="F21" i="5"/>
  <c r="C11" i="5"/>
  <c r="B11" i="5"/>
  <c r="H10" i="12"/>
  <c r="H42" i="12"/>
  <c r="E42" i="12"/>
  <c r="E82" i="9"/>
  <c r="H82" i="9"/>
  <c r="E11" i="5"/>
  <c r="F11" i="5"/>
  <c r="F12" i="5"/>
  <c r="G43" i="3"/>
  <c r="G42" i="3"/>
  <c r="F41" i="3"/>
  <c r="E41" i="3"/>
  <c r="D41" i="3"/>
  <c r="C41" i="3"/>
  <c r="G41" i="3"/>
  <c r="G39" i="3"/>
  <c r="G38" i="3"/>
  <c r="G37" i="3"/>
  <c r="G36" i="3"/>
  <c r="G35" i="3"/>
  <c r="F34" i="3"/>
  <c r="E34" i="3"/>
  <c r="D34" i="3"/>
  <c r="C34" i="3"/>
  <c r="G32" i="3"/>
  <c r="G31" i="3"/>
  <c r="G30" i="3"/>
  <c r="F29" i="3"/>
  <c r="E29" i="3"/>
  <c r="D29" i="3"/>
  <c r="C29" i="3"/>
  <c r="D23" i="3"/>
  <c r="C27" i="3"/>
  <c r="C45" i="3"/>
  <c r="E23" i="3"/>
  <c r="F23" i="3"/>
  <c r="C23" i="3"/>
  <c r="G25" i="3"/>
  <c r="G24" i="3"/>
  <c r="G18" i="3"/>
  <c r="G19" i="3"/>
  <c r="G20" i="3"/>
  <c r="G21" i="3"/>
  <c r="G17" i="3"/>
  <c r="D16" i="3"/>
  <c r="E16" i="3"/>
  <c r="F16" i="3"/>
  <c r="C16" i="3"/>
  <c r="G14" i="3"/>
  <c r="G13" i="3"/>
  <c r="G12" i="3"/>
  <c r="D11" i="3"/>
  <c r="D27" i="3"/>
  <c r="D45" i="3"/>
  <c r="E11" i="3"/>
  <c r="E27" i="3"/>
  <c r="F11" i="3"/>
  <c r="F27" i="3"/>
  <c r="F45" i="3"/>
  <c r="C11" i="3"/>
  <c r="E45" i="3"/>
  <c r="G34" i="3"/>
  <c r="G29" i="3"/>
  <c r="G23" i="3"/>
  <c r="G16" i="3"/>
  <c r="G11" i="3"/>
  <c r="G27" i="3"/>
  <c r="G45" i="3"/>
  <c r="C17" i="1"/>
  <c r="E68" i="2"/>
  <c r="C68" i="2"/>
  <c r="E60" i="2"/>
  <c r="C9" i="2"/>
  <c r="F106" i="91"/>
  <c r="D106" i="91"/>
  <c r="F68" i="91"/>
  <c r="D68" i="91"/>
  <c r="F33" i="91"/>
  <c r="D33" i="91"/>
  <c r="F21" i="91"/>
  <c r="D21" i="91"/>
  <c r="D108" i="91"/>
  <c r="F108" i="91"/>
  <c r="D35" i="91"/>
  <c r="F35" i="91"/>
  <c r="G9" i="84"/>
  <c r="G10" i="84"/>
  <c r="B11" i="84"/>
  <c r="C11" i="84"/>
  <c r="D11" i="84"/>
  <c r="G11" i="84"/>
  <c r="E11" i="84"/>
  <c r="F11" i="84"/>
  <c r="G12" i="84"/>
  <c r="G13" i="84"/>
  <c r="G14" i="84"/>
  <c r="B15" i="84"/>
  <c r="C15" i="84"/>
  <c r="D15" i="84"/>
  <c r="E15" i="84"/>
  <c r="F15" i="84"/>
  <c r="G16" i="84"/>
  <c r="G17" i="84"/>
  <c r="G18" i="84"/>
  <c r="G21" i="84"/>
  <c r="G22" i="84"/>
  <c r="B23" i="84"/>
  <c r="C23" i="84"/>
  <c r="D23" i="84"/>
  <c r="E23" i="84"/>
  <c r="F23" i="84"/>
  <c r="G24" i="84"/>
  <c r="G25" i="84"/>
  <c r="G26" i="84"/>
  <c r="B27" i="84"/>
  <c r="C27" i="84"/>
  <c r="D27" i="84"/>
  <c r="E27" i="84"/>
  <c r="F27" i="84"/>
  <c r="G28" i="84"/>
  <c r="G29" i="84"/>
  <c r="G30" i="84"/>
  <c r="B8" i="79"/>
  <c r="C8" i="79"/>
  <c r="B13" i="79"/>
  <c r="C13" i="79"/>
  <c r="D13" i="79"/>
  <c r="C17" i="79"/>
  <c r="D17" i="79"/>
  <c r="B28" i="79"/>
  <c r="C28" i="79"/>
  <c r="D28" i="79"/>
  <c r="B38" i="79"/>
  <c r="C38" i="79"/>
  <c r="D38" i="79"/>
  <c r="B41" i="79"/>
  <c r="C41" i="79"/>
  <c r="D41" i="79"/>
  <c r="B52" i="79"/>
  <c r="B60" i="79"/>
  <c r="C52" i="79"/>
  <c r="C60" i="79"/>
  <c r="D52" i="79"/>
  <c r="D60" i="79"/>
  <c r="B68" i="79"/>
  <c r="B76" i="79"/>
  <c r="B77" i="79"/>
  <c r="C68" i="79"/>
  <c r="C76" i="79"/>
  <c r="C77" i="79"/>
  <c r="D68" i="79"/>
  <c r="D76" i="79"/>
  <c r="D77" i="79"/>
  <c r="E7" i="78"/>
  <c r="G7" i="78"/>
  <c r="H7" i="78"/>
  <c r="H19" i="78"/>
  <c r="I7" i="78"/>
  <c r="J7" i="78"/>
  <c r="K7" i="78"/>
  <c r="K19" i="78"/>
  <c r="E13" i="78"/>
  <c r="E19" i="78"/>
  <c r="G13" i="78"/>
  <c r="H13" i="78"/>
  <c r="I13" i="78"/>
  <c r="J13" i="78"/>
  <c r="K13" i="78"/>
  <c r="B8" i="77"/>
  <c r="C8" i="77"/>
  <c r="D8" i="77"/>
  <c r="E8" i="77"/>
  <c r="F9" i="77"/>
  <c r="F10" i="77"/>
  <c r="F11" i="77"/>
  <c r="B12" i="77"/>
  <c r="C12" i="77"/>
  <c r="D12" i="77"/>
  <c r="E12" i="77"/>
  <c r="F13" i="77"/>
  <c r="F14" i="77"/>
  <c r="F15" i="77"/>
  <c r="B20" i="77"/>
  <c r="C20" i="77"/>
  <c r="D20" i="77"/>
  <c r="E20" i="77"/>
  <c r="B25" i="77"/>
  <c r="C25" i="77"/>
  <c r="D25" i="77"/>
  <c r="E25" i="77"/>
  <c r="B31" i="77"/>
  <c r="C8" i="76"/>
  <c r="E8" i="76"/>
  <c r="F8" i="76"/>
  <c r="B16" i="76"/>
  <c r="C16" i="76"/>
  <c r="E18" i="76"/>
  <c r="F18" i="76"/>
  <c r="E22" i="76"/>
  <c r="F22" i="76"/>
  <c r="B24" i="76"/>
  <c r="C24" i="76"/>
  <c r="E26" i="76"/>
  <c r="F26" i="76"/>
  <c r="B30" i="76"/>
  <c r="C30" i="76"/>
  <c r="E30" i="76"/>
  <c r="F30" i="76"/>
  <c r="B37" i="76"/>
  <c r="C37" i="76"/>
  <c r="E37" i="76"/>
  <c r="F37" i="76"/>
  <c r="B40" i="76"/>
  <c r="C40" i="76"/>
  <c r="E41" i="76"/>
  <c r="F41" i="76"/>
  <c r="E56" i="76"/>
  <c r="F56" i="76"/>
  <c r="B59" i="76"/>
  <c r="C59" i="76"/>
  <c r="E62" i="76"/>
  <c r="F62" i="76"/>
  <c r="E67" i="76"/>
  <c r="F67" i="76"/>
  <c r="E74" i="76"/>
  <c r="F74" i="76"/>
  <c r="B21" i="79"/>
  <c r="B22" i="79"/>
  <c r="B23" i="79"/>
  <c r="B32" i="79"/>
  <c r="E46" i="76"/>
  <c r="I19" i="78"/>
  <c r="G19" i="78"/>
  <c r="C46" i="76"/>
  <c r="C61" i="76"/>
  <c r="F46" i="76"/>
  <c r="F58" i="76"/>
  <c r="J19" i="78"/>
  <c r="D21" i="79"/>
  <c r="D22" i="79"/>
  <c r="D23" i="79"/>
  <c r="D32" i="79"/>
  <c r="G27" i="84"/>
  <c r="G23" i="84"/>
  <c r="C8" i="84"/>
  <c r="F78" i="76"/>
  <c r="F25" i="77"/>
  <c r="B7" i="77"/>
  <c r="B18" i="77"/>
  <c r="D45" i="79"/>
  <c r="C45" i="79"/>
  <c r="B46" i="76"/>
  <c r="E7" i="77"/>
  <c r="E18" i="77"/>
  <c r="B45" i="79"/>
  <c r="E8" i="84"/>
  <c r="F20" i="77"/>
  <c r="C20" i="84"/>
  <c r="G15" i="84"/>
  <c r="F8" i="84"/>
  <c r="B8" i="84"/>
  <c r="E78" i="76"/>
  <c r="E58" i="76"/>
  <c r="F8" i="77"/>
  <c r="C21" i="79"/>
  <c r="C22" i="79"/>
  <c r="C23" i="79"/>
  <c r="C32" i="79"/>
  <c r="F20" i="84"/>
  <c r="B20" i="84"/>
  <c r="F12" i="77"/>
  <c r="C7" i="77"/>
  <c r="C18" i="77"/>
  <c r="E20" i="84"/>
  <c r="D8" i="84"/>
  <c r="D7" i="77"/>
  <c r="D18" i="77"/>
  <c r="D20" i="84"/>
  <c r="F106" i="71"/>
  <c r="D106" i="71"/>
  <c r="F68" i="71"/>
  <c r="D68" i="71"/>
  <c r="F33" i="71"/>
  <c r="D33" i="71"/>
  <c r="F21" i="71"/>
  <c r="D21" i="71"/>
  <c r="C31" i="84"/>
  <c r="G8" i="84"/>
  <c r="E80" i="76"/>
  <c r="F31" i="84"/>
  <c r="F80" i="76"/>
  <c r="E31" i="84"/>
  <c r="G20" i="84"/>
  <c r="D108" i="71"/>
  <c r="F35" i="71"/>
  <c r="F108" i="71"/>
  <c r="B31" i="84"/>
  <c r="D31" i="84"/>
  <c r="F7" i="77"/>
  <c r="F18" i="77"/>
  <c r="H21" i="70"/>
  <c r="G21" i="70"/>
  <c r="K22" i="69"/>
  <c r="G31" i="84"/>
  <c r="G31" i="23"/>
  <c r="F44" i="8"/>
  <c r="E44" i="8"/>
  <c r="D44" i="8"/>
  <c r="C44" i="8"/>
  <c r="B44" i="8"/>
  <c r="F20" i="8"/>
  <c r="E20" i="8"/>
  <c r="D20" i="8"/>
  <c r="C20" i="8"/>
  <c r="B20" i="8"/>
  <c r="C60" i="2"/>
  <c r="C71" i="2"/>
  <c r="E53" i="2"/>
  <c r="C53" i="2"/>
  <c r="E48" i="2"/>
  <c r="C48" i="2"/>
  <c r="E37" i="2"/>
  <c r="C37" i="2"/>
  <c r="E32" i="2"/>
  <c r="C32" i="2"/>
  <c r="E22" i="2"/>
  <c r="C22" i="2"/>
  <c r="E18" i="2"/>
  <c r="C18" i="2"/>
  <c r="E9" i="2"/>
  <c r="I44" i="1"/>
  <c r="H44" i="1"/>
  <c r="I38" i="1"/>
  <c r="H38" i="1"/>
  <c r="I34" i="1"/>
  <c r="H34" i="1"/>
  <c r="I30" i="1"/>
  <c r="H30" i="1"/>
  <c r="D30" i="1"/>
  <c r="C30" i="1"/>
  <c r="I17" i="1"/>
  <c r="H17" i="1"/>
  <c r="D17" i="1"/>
  <c r="C48" i="1"/>
  <c r="D48" i="1"/>
  <c r="H31" i="1"/>
  <c r="C29" i="2"/>
  <c r="I31" i="1"/>
  <c r="E71" i="2"/>
  <c r="E29" i="2"/>
  <c r="H47" i="1"/>
  <c r="H48" i="1"/>
  <c r="I47" i="1"/>
  <c r="I48" i="1"/>
  <c r="C74" i="2"/>
  <c r="E74" i="2"/>
</calcChain>
</file>

<file path=xl/sharedStrings.xml><?xml version="1.0" encoding="utf-8"?>
<sst xmlns="http://schemas.openxmlformats.org/spreadsheetml/2006/main" count="6195" uniqueCount="2779">
  <si>
    <t>Estado de Situación Financiera</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</si>
  <si>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</si>
  <si>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</si>
  <si>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</si>
  <si>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</si>
  <si>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</si>
  <si>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</si>
  <si>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</si>
  <si>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</si>
  <si>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</si>
  <si>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</si>
  <si>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</si>
  <si>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</si>
  <si>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</si>
  <si>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</si>
  <si>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</si>
  <si>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</si>
  <si>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</si>
  <si>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</si>
  <si>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</si>
  <si>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</si>
  <si>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</si>
  <si>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</si>
  <si>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2.1.5</t>
  </si>
  <si>
    <t>Pasivos Diferidos a Corto Plazo</t>
  </si>
  <si>
    <t>1.1.6</t>
  </si>
  <si>
    <t>Estimación por Pérdida o Deterioro de Activos Circulantes</t>
  </si>
  <si>
    <t>2.1.6</t>
  </si>
  <si>
    <t>Fondos y Bienes de Terceros en Garantía y/o Administración a Corto Plazo</t>
  </si>
  <si>
    <t>1.1.9</t>
  </si>
  <si>
    <t>Otros Activos Circulantes</t>
  </si>
  <si>
    <t>2.1.7</t>
  </si>
  <si>
    <t>Provisiones a Corto Plazo</t>
  </si>
  <si>
    <t>2.1.9</t>
  </si>
  <si>
    <t>Otros Pasivos a Corto Plazo</t>
  </si>
  <si>
    <t>Total de Activos Circulantes</t>
  </si>
  <si>
    <t>Total de Pasivos Circulantes</t>
  </si>
  <si>
    <t>Activo No Circulante</t>
  </si>
  <si>
    <t>Pasivo No Circulante</t>
  </si>
  <si>
    <t>1.2.1</t>
  </si>
  <si>
    <t>Inversiones Financieras a Largo Plazo</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</si>
  <si>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</si>
  <si>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</si>
  <si>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</si>
  <si>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</si>
  <si>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</si>
  <si>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</si>
  <si>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</si>
  <si>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</si>
  <si>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</si>
  <si>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</si>
  <si>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</si>
  <si>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</si>
  <si>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2.2.4</t>
  </si>
  <si>
    <t>Pasivos Diferidos a Largo Plazo</t>
  </si>
  <si>
    <t>1.2.5</t>
  </si>
  <si>
    <t>Activos Intangibles</t>
  </si>
  <si>
    <t>2.2.5</t>
  </si>
  <si>
    <t>Fondos y Bienes de Terceros en Garantia y/o Administración a Largo Plazo</t>
  </si>
  <si>
    <t>1.2.6</t>
  </si>
  <si>
    <t>Depreciaciones, Deterioro y Amortización Acumulada de Bienes</t>
  </si>
  <si>
    <t>2.2.6</t>
  </si>
  <si>
    <t>Provisiones a Largo Plazo</t>
  </si>
  <si>
    <t>1.2.7</t>
  </si>
  <si>
    <t>Activos Diferidos</t>
  </si>
  <si>
    <t>1.2.8</t>
  </si>
  <si>
    <t>Estimación por Pérdida o Deterioro de Activos no Circulantes</t>
  </si>
  <si>
    <t>1.2.9</t>
  </si>
  <si>
    <t>Otros Activos no Circulantes</t>
  </si>
  <si>
    <t>Total de Activos No Circulantes</t>
  </si>
  <si>
    <t>Total de Pasivos No Circulantes</t>
  </si>
  <si>
    <t>Total de Pasivo</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</si>
  <si>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</si>
  <si>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</si>
  <si>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</si>
  <si>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</si>
  <si>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</si>
  <si>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</si>
  <si>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</si>
  <si>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</si>
  <si>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</si>
  <si>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</si>
  <si>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</si>
  <si>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</si>
  <si>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</si>
  <si>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</si>
  <si>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</si>
  <si>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</si>
  <si>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</si>
  <si>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</si>
  <si>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</si>
  <si>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</si>
  <si>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3.3.1</t>
  </si>
  <si>
    <t>Resultado por Posición Monetaria</t>
  </si>
  <si>
    <t>3.3.2</t>
  </si>
  <si>
    <t>Resultado por Tenencia de Activos no Monetarios</t>
  </si>
  <si>
    <t>Total Hacienda Pública / Patrimonio</t>
  </si>
  <si>
    <t>Total de Activos</t>
  </si>
  <si>
    <t>Total de Pasivo y Hacienda Pública / Patrimonio</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</si>
  <si>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</si>
  <si>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</si>
  <si>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</si>
  <si>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</si>
  <si>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</si>
  <si>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</si>
  <si>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</si>
  <si>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</si>
  <si>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</si>
  <si>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</si>
  <si>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</si>
  <si>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</si>
  <si>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</si>
  <si>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</si>
  <si>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</si>
  <si>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</si>
  <si>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</si>
  <si>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</si>
  <si>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</si>
  <si>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</si>
  <si>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</si>
  <si>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</si>
  <si>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</si>
  <si>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</si>
  <si>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</si>
  <si>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</si>
  <si>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Estado de Actividades</t>
  </si>
  <si>
    <t>INGRESOS Y OTROS BENEFICIOS</t>
  </si>
  <si>
    <t>Ingresos de la Gestión:</t>
  </si>
  <si>
    <t>4.1.1</t>
  </si>
  <si>
    <t>Impuestos</t>
  </si>
  <si>
    <t>4.1.2</t>
  </si>
  <si>
    <t>Cuotas y aportaciones de seguridad social</t>
  </si>
  <si>
    <t>4.1.3</t>
  </si>
  <si>
    <t>Contribuciones de Mejoras</t>
  </si>
  <si>
    <t>4.1.4</t>
  </si>
  <si>
    <t>Derechos</t>
  </si>
  <si>
    <t>4.1.5</t>
  </si>
  <si>
    <t>4.1.6</t>
  </si>
  <si>
    <t>4.1.7</t>
  </si>
  <si>
    <t>Ingresos por Venta de Bienes y Servicios</t>
  </si>
  <si>
    <t>4.2.1</t>
  </si>
  <si>
    <t>Participaciones y Aportaciones</t>
  </si>
  <si>
    <t>4.2.2</t>
  </si>
  <si>
    <t>Otros Ingresos y Beneficios</t>
  </si>
  <si>
    <t>4.3.1</t>
  </si>
  <si>
    <t>Ingresos Financieros</t>
  </si>
  <si>
    <t>4.3.2</t>
  </si>
  <si>
    <t>4.3.3</t>
  </si>
  <si>
    <t>4.3.4</t>
  </si>
  <si>
    <t>Disminución del Exceso de Provisiones</t>
  </si>
  <si>
    <t>4.3.9</t>
  </si>
  <si>
    <t>Otros Ingresos y Beneficios Varios</t>
  </si>
  <si>
    <t>Total de Ingresos y Otros Beneficios</t>
  </si>
  <si>
    <t>GASTOS Y OTRAS PÉRDIDAS</t>
  </si>
  <si>
    <t>Gastos de Funcionamiento</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</si>
  <si>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</si>
  <si>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</si>
  <si>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</si>
  <si>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</si>
  <si>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</si>
  <si>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</si>
  <si>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</si>
  <si>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</si>
  <si>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</si>
  <si>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</si>
  <si>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</si>
  <si>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5.2.3</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</si>
  <si>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</si>
  <si>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</si>
  <si>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</si>
  <si>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</si>
  <si>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</si>
  <si>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</si>
  <si>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</si>
  <si>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</si>
  <si>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</si>
  <si>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</si>
  <si>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</si>
  <si>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</si>
  <si>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</si>
  <si>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</si>
  <si>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</si>
  <si>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</si>
  <si>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</si>
  <si>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</si>
  <si>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Intereses, Comisiones y Otros Gastos de la Deuda Pública</t>
  </si>
  <si>
    <t>5.4.1</t>
  </si>
  <si>
    <t>Intereses de la Deuda Pública</t>
  </si>
  <si>
    <t>5.4.2</t>
  </si>
  <si>
    <t>Comisiones de la Deuda Pública</t>
  </si>
  <si>
    <t>5.4.3</t>
  </si>
  <si>
    <t>Gastos de la Deuda Pública</t>
  </si>
  <si>
    <t>5.4.4</t>
  </si>
  <si>
    <t>Costo por Coberturas</t>
  </si>
  <si>
    <t>5.4.5</t>
  </si>
  <si>
    <t>Apoyos Financieros</t>
  </si>
  <si>
    <t>Otros Gastos y Pérdidas Extraordinarias</t>
  </si>
  <si>
    <t>5.5.1</t>
  </si>
  <si>
    <t xml:space="preserve">Estimaciones, Depreciaciones, Deterioros, Obsolescencia y Amortizaciones </t>
  </si>
  <si>
    <t>5.5.2</t>
  </si>
  <si>
    <t>Provisiones</t>
  </si>
  <si>
    <t>5.5.3</t>
  </si>
  <si>
    <t>Disminución de Inventarios</t>
  </si>
  <si>
    <t>5.5.4</t>
  </si>
  <si>
    <t>5.5.5</t>
  </si>
  <si>
    <t>Aumento por Insuficiencia de Provisiones</t>
  </si>
  <si>
    <t>5.5.9</t>
  </si>
  <si>
    <t>Otros Gastos</t>
  </si>
  <si>
    <t>Inversión Pública</t>
  </si>
  <si>
    <t>5.6.1</t>
  </si>
  <si>
    <t>Inversión Pública No Capitalizable</t>
  </si>
  <si>
    <t>Total de Gastos y Otras Pérdidas</t>
  </si>
  <si>
    <t>Estado de Variación en la Hacienda Pública</t>
  </si>
  <si>
    <t>CONCEPTO</t>
  </si>
  <si>
    <t>TOTAL</t>
  </si>
  <si>
    <t>Actualización de la Hacienda Pública/Patrimonio</t>
  </si>
  <si>
    <t>Resultado del ejercicio (Ahorro / Desahorro)</t>
  </si>
  <si>
    <t>Resultados de Ejercicios Anteriores</t>
  </si>
  <si>
    <t>Estado de Flujos de Efectivo</t>
  </si>
  <si>
    <t>Flujos de Efectivo de las Actividades de Operación</t>
  </si>
  <si>
    <t>Origen</t>
  </si>
  <si>
    <t xml:space="preserve">Impuestos </t>
  </si>
  <si>
    <t>Cuotas y Aportaciones de Seguridad Social</t>
  </si>
  <si>
    <t>Otros Orígenes de Operación</t>
  </si>
  <si>
    <t>Aplicación</t>
  </si>
  <si>
    <t>Participaciones</t>
  </si>
  <si>
    <t>Otras Aplicaciones de Operación</t>
  </si>
  <si>
    <t>Flujos Netos de Efectivo por Actividades de Operación</t>
  </si>
  <si>
    <t>Flujos de Efectivo de las Actividades de Inversión</t>
  </si>
  <si>
    <t>Bienes Inmuebles, Infraestructura y Construcciones en Proceso</t>
  </si>
  <si>
    <t>Otros Orígenes de Inversión</t>
  </si>
  <si>
    <t>Flujos Netos de Efectivo por Actividades de Inversión</t>
  </si>
  <si>
    <t>Flujos de Efectivo de las Actividades de Financiamiento</t>
  </si>
  <si>
    <t xml:space="preserve">Endeudamiento Neto </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</si>
  <si>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</si>
  <si>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</si>
  <si>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</si>
  <si>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</si>
  <si>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</si>
  <si>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</si>
  <si>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</si>
  <si>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 al Efectivo al Inicio del Ejercicio</t>
  </si>
  <si>
    <t>Efectivo y Equivalente al Efectivo al Final del Ejercicio</t>
  </si>
  <si>
    <t>Estado Analítico del Activo</t>
  </si>
  <si>
    <t>Concepto</t>
  </si>
  <si>
    <t>Saldo Inicial</t>
  </si>
  <si>
    <t>Cargos del Período</t>
  </si>
  <si>
    <t>Abonos del Período</t>
  </si>
  <si>
    <t>Saldo Final</t>
  </si>
  <si>
    <t>Variación del Período</t>
  </si>
  <si>
    <t>4 (1+2-3)</t>
  </si>
  <si>
    <t>5= (4 - 1)</t>
  </si>
  <si>
    <t>Depreciación, Deterioro y Amortización Acumulada de Bienes</t>
  </si>
  <si>
    <t>Estimación por Pérdida o Deterioro de Activos No Circulantes</t>
  </si>
  <si>
    <t>1.-</t>
  </si>
  <si>
    <t>2.-</t>
  </si>
  <si>
    <t>3.-</t>
  </si>
  <si>
    <t>4.-</t>
  </si>
  <si>
    <t>Estado de Cambios en la Situación Financiera</t>
  </si>
  <si>
    <t>5.-</t>
  </si>
  <si>
    <t>6.-</t>
  </si>
  <si>
    <t>Notas a los Estados Financieros</t>
  </si>
  <si>
    <t>Estado Analítico de Ingresos</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</si>
  <si>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</si>
  <si>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</si>
  <si>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</si>
  <si>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</si>
  <si>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</si>
  <si>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</si>
  <si>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</si>
  <si>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</si>
  <si>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</si>
  <si>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</si>
  <si>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</si>
  <si>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</si>
  <si>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</si>
  <si>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</si>
  <si>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</si>
  <si>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Aprovechamientos</t>
  </si>
  <si>
    <t>Ingresos por Ventas de Bienes y Servicios</t>
  </si>
  <si>
    <t>Ingresos Derivados de Financiamientos</t>
  </si>
  <si>
    <t>Total</t>
  </si>
  <si>
    <t>Estado Analítico de Ingresos por Fuente de Financiamiento</t>
  </si>
  <si>
    <t>Ingresos Derivados de Financiamiento</t>
  </si>
  <si>
    <t>Estado Analítico del Ejercicio del Presupuesto de Egresos</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</si>
  <si>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</si>
  <si>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</si>
  <si>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</si>
  <si>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</si>
  <si>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</si>
  <si>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</si>
  <si>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</si>
  <si>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</si>
  <si>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</si>
  <si>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</si>
  <si>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</si>
  <si>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</si>
  <si>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</si>
  <si>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</si>
  <si>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</si>
  <si>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</si>
  <si>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</si>
  <si>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</si>
  <si>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</si>
  <si>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</si>
  <si>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</si>
  <si>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</si>
  <si>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</si>
  <si>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</si>
  <si>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</si>
  <si>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</si>
  <si>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</si>
  <si>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</si>
  <si>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</si>
  <si>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</si>
  <si>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</si>
  <si>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</si>
  <si>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</si>
  <si>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</si>
  <si>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</si>
  <si>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</si>
  <si>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</si>
  <si>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</si>
  <si>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</si>
  <si>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</si>
  <si>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</si>
  <si>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</si>
  <si>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</si>
  <si>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</si>
  <si>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</si>
  <si>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</si>
  <si>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</si>
  <si>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</si>
  <si>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</si>
  <si>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</si>
  <si>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</si>
  <si>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</si>
  <si>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</si>
  <si>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</si>
  <si>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</si>
  <si>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</si>
  <si>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</si>
  <si>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</si>
  <si>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</si>
  <si>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Económica (por Tipo de Gasto)</t>
  </si>
  <si>
    <t>01</t>
  </si>
  <si>
    <t>Gasto Corriente</t>
  </si>
  <si>
    <t>02</t>
  </si>
  <si>
    <t>Gasto de Capital</t>
  </si>
  <si>
    <t>03</t>
  </si>
  <si>
    <t>Amortización de la Deuda y Disminución de Pasivos</t>
  </si>
  <si>
    <t>Clasificación Administrativa</t>
  </si>
  <si>
    <t>Clasificación Funcional (Finalidad y Función)</t>
  </si>
  <si>
    <t>Gobierno</t>
  </si>
  <si>
    <t>1.1.</t>
  </si>
  <si>
    <t>Legislacion</t>
  </si>
  <si>
    <t>1.2.</t>
  </si>
  <si>
    <t>Justicia</t>
  </si>
  <si>
    <t>1.3.</t>
  </si>
  <si>
    <t>Coordinación de la Politica de Gobierno</t>
  </si>
  <si>
    <t>1.4.</t>
  </si>
  <si>
    <t>Relaciones Exteriores</t>
  </si>
  <si>
    <t>1.5.</t>
  </si>
  <si>
    <t>Asuntos Financieros y Hacendarios</t>
  </si>
  <si>
    <t>1.6.</t>
  </si>
  <si>
    <t>Seguridad Nacional</t>
  </si>
  <si>
    <t>1.7.</t>
  </si>
  <si>
    <t>Asuntos de Orden Público y de Seguridad Interior</t>
  </si>
  <si>
    <t>1.8.</t>
  </si>
  <si>
    <t>Desarrollo Social</t>
  </si>
  <si>
    <t>2.1.</t>
  </si>
  <si>
    <t>Protección Ambiental</t>
  </si>
  <si>
    <t>2.2.</t>
  </si>
  <si>
    <t>Vivienda y Servicios a la Comunidad</t>
  </si>
  <si>
    <t>2.3.</t>
  </si>
  <si>
    <t>Salud</t>
  </si>
  <si>
    <t>2.4.</t>
  </si>
  <si>
    <t>Recreación, Cultura y otras Manifestaciones Sociales</t>
  </si>
  <si>
    <t>2.5.</t>
  </si>
  <si>
    <t>Educación</t>
  </si>
  <si>
    <t>2.6.</t>
  </si>
  <si>
    <t>Protección Social</t>
  </si>
  <si>
    <t>2.7.</t>
  </si>
  <si>
    <t>Otros Asuntos Sociales</t>
  </si>
  <si>
    <t>Desarrollo Económico</t>
  </si>
  <si>
    <t>3.1.</t>
  </si>
  <si>
    <t>Asuntos Económicos, Comerciales y Laborales en General</t>
  </si>
  <si>
    <t>3.2.</t>
  </si>
  <si>
    <t>Agropecuaria, Silvicultura, Pesca y Caza</t>
  </si>
  <si>
    <t>3.3.</t>
  </si>
  <si>
    <t>Combustibles y Energía</t>
  </si>
  <si>
    <t>3.4.</t>
  </si>
  <si>
    <t>Minería, Manufacturas y Construcción</t>
  </si>
  <si>
    <t>3.5.</t>
  </si>
  <si>
    <t>Transporte</t>
  </si>
  <si>
    <t>3.6.</t>
  </si>
  <si>
    <t>Comunicaciones</t>
  </si>
  <si>
    <t>3.7.</t>
  </si>
  <si>
    <t>Turismo</t>
  </si>
  <si>
    <t>3.8.</t>
  </si>
  <si>
    <t>Ciencia, Tecnología e Innovación</t>
  </si>
  <si>
    <t>3.9.</t>
  </si>
  <si>
    <t>Otras Industrias y Otros Asuntos Económicos</t>
  </si>
  <si>
    <t>Otras No Clasificadas en Funciones Anteriores</t>
  </si>
  <si>
    <t>4.1.</t>
  </si>
  <si>
    <t>Transacciones de la Deuda Pública / Costo Financiero de la Deuda</t>
  </si>
  <si>
    <t>4.2.</t>
  </si>
  <si>
    <t>Transferencias, Participaciones y Aportaciones Entre Diferentes Niveles y Órdenes de Gobierno</t>
  </si>
  <si>
    <t>4.3.</t>
  </si>
  <si>
    <t>Saneamiento del Sistema Financiero</t>
  </si>
  <si>
    <t>4.4.</t>
  </si>
  <si>
    <t>Adeudos de Ejercicios Fiscales Anteriores</t>
  </si>
  <si>
    <t>Estados e Información Contable</t>
  </si>
  <si>
    <t>Estados e Informes Presupuestarios</t>
  </si>
  <si>
    <t>8.-</t>
  </si>
  <si>
    <t>9.-</t>
  </si>
  <si>
    <t>9.1.-</t>
  </si>
  <si>
    <t>9.2.-</t>
  </si>
  <si>
    <t>9.3.-</t>
  </si>
  <si>
    <t>9.4.-</t>
  </si>
  <si>
    <t>Anexos</t>
  </si>
  <si>
    <t>Relación de Bienes Inmuebles que Componen el Patrimonio</t>
  </si>
  <si>
    <t>Relación de Bienes Muebles que Componen el Patrimonio</t>
  </si>
  <si>
    <t>Relación de cuentas bancarias productivas específicas</t>
  </si>
  <si>
    <t>A1</t>
  </si>
  <si>
    <t>A2</t>
  </si>
  <si>
    <t>A3</t>
  </si>
  <si>
    <t>Relación de Bienes Inmuebles que componen el Patrimonio</t>
  </si>
  <si>
    <t>Código</t>
  </si>
  <si>
    <t>Descripción del Bien</t>
  </si>
  <si>
    <t>Valor en Libros</t>
  </si>
  <si>
    <t>Relación de Bienes Muebles que componen el Patrimonio</t>
  </si>
  <si>
    <t>Fondo, Programa o Convenio</t>
  </si>
  <si>
    <t>Datos de la Cuenta Bancaria</t>
  </si>
  <si>
    <t>Institución Bancaria</t>
  </si>
  <si>
    <t>Número de Cuenta</t>
  </si>
  <si>
    <t>Nota: Solo información de cuentas bancarias del ejercicio fiscal correspondiente.</t>
  </si>
  <si>
    <t>Notas al Estado de Situación Financiera</t>
  </si>
  <si>
    <t>Estimaciones y Deterioros</t>
  </si>
  <si>
    <t>Otros Activos</t>
  </si>
  <si>
    <t>Notas al Estado de Actividades</t>
  </si>
  <si>
    <t>Notas al Estado de Variación en la Hacienda Pública</t>
  </si>
  <si>
    <t>Notas al Estado de Flujos de Efectivo</t>
  </si>
  <si>
    <t>Introducción</t>
  </si>
  <si>
    <t>Panorama Económico y Financiero</t>
  </si>
  <si>
    <t>Autorización e Historia</t>
  </si>
  <si>
    <t>Organización y Objeto Social</t>
  </si>
  <si>
    <t>Bases de Preparación de los Estados Financieros</t>
  </si>
  <si>
    <t>Políticas de Contabilidad Significativas</t>
  </si>
  <si>
    <t>Posición en Moneda Extranjera y Protección por Riesgo Cambiario</t>
  </si>
  <si>
    <t>Fideicomisos, Mandatos y Análogos</t>
  </si>
  <si>
    <t>Reporte de la Recaudación</t>
  </si>
  <si>
    <t>Información sobre la Deuda y el Reporte Analítico de la Deuda</t>
  </si>
  <si>
    <t>Proceso de Mejora</t>
  </si>
  <si>
    <t>Información por Segmentos</t>
  </si>
  <si>
    <t>Eventos Posteriores al Cierre</t>
  </si>
  <si>
    <t>Partes Relacionadas</t>
  </si>
  <si>
    <t>Contribuciones pendientes de cobro y por recuperar de hasta cinco ejercicios anteriores.</t>
  </si>
  <si>
    <t>Almacén y método de valuación</t>
  </si>
  <si>
    <t>Calificaciones otorgadas</t>
  </si>
  <si>
    <t>Inversiones Financieras (Hasta 3 meses)</t>
  </si>
  <si>
    <t>No. Cuenta Bancaria</t>
  </si>
  <si>
    <t>Tipo de Inversión</t>
  </si>
  <si>
    <t>Monto</t>
  </si>
  <si>
    <t>Fecha de Vencimiento</t>
  </si>
  <si>
    <t>Conciliación entre los ingresos presupuestarios y contables, así como entre los egresos presupuestarios y los gastos contables</t>
  </si>
  <si>
    <t>Reporte Analítico del Activo</t>
  </si>
  <si>
    <t>Cuenta</t>
  </si>
  <si>
    <t>Subcuenta</t>
  </si>
  <si>
    <t>Nombre o Razón Social</t>
  </si>
  <si>
    <t>Saldo</t>
  </si>
  <si>
    <t>Depreciación de Bienes Muebles e  Inmuebles</t>
  </si>
  <si>
    <t>Cuenta Contable</t>
  </si>
  <si>
    <t>% de depreciación anual</t>
  </si>
  <si>
    <t>Depreciación del período</t>
  </si>
  <si>
    <t>Depreciación acumulada</t>
  </si>
  <si>
    <t>Estado Físico del Bien</t>
  </si>
  <si>
    <t>Amortización de Activos Intangibles y Diferidos</t>
  </si>
  <si>
    <t>Monto Original</t>
  </si>
  <si>
    <t>% de amortización</t>
  </si>
  <si>
    <t>Amortización del período</t>
  </si>
  <si>
    <t>Amortización acumulada</t>
  </si>
  <si>
    <t>Método Aplicado:</t>
  </si>
  <si>
    <t>CRI</t>
  </si>
  <si>
    <t>IMPUESTOS</t>
  </si>
  <si>
    <t>IMPUESTOS SOBRE LOS INGRESOS</t>
  </si>
  <si>
    <t>IMPUESTOS SOBRE EL PATRIMONIO</t>
  </si>
  <si>
    <t>IMPUESTOS SOBRE LA PRODUCCIÓN, EL CONSUMO Y LAS TRANSACCIONES</t>
  </si>
  <si>
    <t>1.3.1</t>
  </si>
  <si>
    <t>IMPUESTOS AL COMERCIO EXTERIOR</t>
  </si>
  <si>
    <t>IMPUESTOS SOBRE NÓMINAS Y ASIMILABLES</t>
  </si>
  <si>
    <t>IMPUESTOS ECOLÓGICOS</t>
  </si>
  <si>
    <t>1.7.1</t>
  </si>
  <si>
    <t>1.7.2</t>
  </si>
  <si>
    <t>OTROS IMPUESTOS</t>
  </si>
  <si>
    <t>1.8.1</t>
  </si>
  <si>
    <t>CUOTAS Y APORTACIONES DE SEGURIDAD SOCIAL</t>
  </si>
  <si>
    <t>APORTACIONES PARA FONDOS DE VIVIENDA</t>
  </si>
  <si>
    <t>CUOTAS PARA EL SEGURO SOCIAL</t>
  </si>
  <si>
    <t>CUOTAS DE AHORRO PARA EL RETIRO</t>
  </si>
  <si>
    <t>OTRAS CUOTAS Y APORTACIONES PARA LA SEGURIDAD SOCIAL</t>
  </si>
  <si>
    <t>CONTRIBUCIONES DE MEJORAS</t>
  </si>
  <si>
    <t>CONTRIBUCIÓN DE MEJORAS POR OBRAS PÚBLICAS</t>
  </si>
  <si>
    <t>CONTRIBUCIONES DE MEJORAS NO COMPRENDIDAS EN LAS FRACCIONES DE LA LEY DE INGRESOS CAUSADAS EN EJERCICIOS FISCALES ANTERIORES PENDIENTES DE LIQUIDACIÓN O PAGO</t>
  </si>
  <si>
    <t>DERECHOS</t>
  </si>
  <si>
    <t>DERECHOS POR EL USO, GOCE, APROVECHAMIENTO O EXPLOTACIÓN DE BIENES DE DOMINIO PÚBLICO</t>
  </si>
  <si>
    <t>DERECHOS POR PRESTACIÓN DE SERVICIOS</t>
  </si>
  <si>
    <t>OTROS DERECHOS</t>
  </si>
  <si>
    <t>DERECHOS NO COMPRENDIDOS EN LAS FRACCIONES DE LA LEY DE INGRESOS CAUSADAS EN EJERCICIOS FISCALES ANTERIORES PENDIENTES DE LIQUIDACIÓN O PAGO</t>
  </si>
  <si>
    <t>PRODUCTOS</t>
  </si>
  <si>
    <t>PRODUCTOS NO COMPRENDIDOS EN LAS FRACCIONES DE LA LEY DE INGRESOS CAUSADAS EN EJERCICIOS FISCALES ANTERIORES PENDIENTES DE LIQUIDACIÓN O PAGO</t>
  </si>
  <si>
    <t>APROVECHAMIENTOS</t>
  </si>
  <si>
    <t>APROVECHAMIENTOS NO COMPRENDIDOS EN LAS FRACCIONES DE LA LEY DE INGRESOS CAUSADAS EN EJERCICIOS FISCALES ANTERIORES PENDIENTES DE LIQUIDACIÓN O PAGO</t>
  </si>
  <si>
    <t>PARTICIPACIONES</t>
  </si>
  <si>
    <t xml:space="preserve">APORTACIONES </t>
  </si>
  <si>
    <t>CONVENIOS</t>
  </si>
  <si>
    <t>SUBSIDIOS Y SUBVENCIONES</t>
  </si>
  <si>
    <t xml:space="preserve">PENSIONES Y JUBILACIONES </t>
  </si>
  <si>
    <t>INGRESOS DERIVADOS DE FINANCIAMIENTOS</t>
  </si>
  <si>
    <t>ENDEUDAMIENTO INTERNO</t>
  </si>
  <si>
    <t>ENDEUDAMIENTO EXTERNO</t>
  </si>
  <si>
    <t>Clasificador por Rubro de Ingresos por Clase (tercer nivel)</t>
  </si>
  <si>
    <t>Clave S/ Catálogo de Bienes</t>
  </si>
  <si>
    <t>Fecha de Adquisición</t>
  </si>
  <si>
    <t xml:space="preserve">Descripción del Bien </t>
  </si>
  <si>
    <t>Monto Original de Inversión</t>
  </si>
  <si>
    <t> TOTAL</t>
  </si>
  <si>
    <t>Porcentaje de adquisiciones que fueron realizadas mediante subsidios de capital del sector central.</t>
  </si>
  <si>
    <t>Conciliación entre los Ingresos Presupuestarios y Contables</t>
  </si>
  <si>
    <t>(Cifras en pesos)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</si>
  <si>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</si>
  <si>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</si>
  <si>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</si>
  <si>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</si>
  <si>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</si>
  <si>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</si>
  <si>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</si>
  <si>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</si>
  <si>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Ingresos derivados de financiamientos</t>
  </si>
  <si>
    <t>Otros Ingresos Presupuestarios no contables</t>
  </si>
  <si>
    <t>Adquisiciones de Bienes Muebles e Inmuebles</t>
  </si>
  <si>
    <t>Conciliación entre los Egresos Presupuestarios y los Gastos Contables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</si>
  <si>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</si>
  <si>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</si>
  <si>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</si>
  <si>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</si>
  <si>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</si>
  <si>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</si>
  <si>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</si>
  <si>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</si>
  <si>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</si>
  <si>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</si>
  <si>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</si>
  <si>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</si>
  <si>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</si>
  <si>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</si>
  <si>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</si>
  <si>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</si>
  <si>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</si>
  <si>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</si>
  <si>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</si>
  <si>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</si>
  <si>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</si>
  <si>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</si>
  <si>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</si>
  <si>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</si>
  <si>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</si>
  <si>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Descripción del Activo</t>
  </si>
  <si>
    <t>Fecha de Incorporación</t>
  </si>
  <si>
    <t>Valor de incorporación</t>
  </si>
  <si>
    <t>Valor neto en libros</t>
  </si>
  <si>
    <t>Clave s/catálogo de bienes</t>
  </si>
  <si>
    <t>Vida Útil</t>
  </si>
  <si>
    <t>% de depreciación, deterioro o amortización anual</t>
  </si>
  <si>
    <t>NOTAS:</t>
  </si>
  <si>
    <t>En este espacio se deberá informar lo siguiente:</t>
  </si>
  <si>
    <t>Cambios en el porcentaje de depreciación o valor residual de los activos.</t>
  </si>
  <si>
    <t>Fecha de Capitalización / Activación</t>
  </si>
  <si>
    <t>Valor de Capitalización / Activación</t>
  </si>
  <si>
    <t>Riesgos por tipo de cambio o tipo de interés de las inversiones financieras</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</si>
  <si>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</si>
  <si>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</si>
  <si>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</si>
  <si>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t>Adicionalmente, se deben incluir las explicaciones de las principales variaciones en el activo, en cuadros comparativos como sigue:</t>
  </si>
  <si>
    <t>a)</t>
  </si>
  <si>
    <t>Inversiones en valores.</t>
  </si>
  <si>
    <t>b)</t>
  </si>
  <si>
    <t>Patrimonio de Organismos descentralizados de Control Presupuestario Indirecto.</t>
  </si>
  <si>
    <t>c)</t>
  </si>
  <si>
    <t>Inversiones en empresas de participación mayoritaria.</t>
  </si>
  <si>
    <t>d)</t>
  </si>
  <si>
    <t>Inversiones en empresas de participación minoritaria.</t>
  </si>
  <si>
    <t>e)</t>
  </si>
  <si>
    <t>Patrimonio de organismos descentralizados de control presupuestario directo, según corresponda.</t>
  </si>
  <si>
    <t>Federales</t>
  </si>
  <si>
    <t>Estatales</t>
  </si>
  <si>
    <t>Hacienda Pública / Patrimonio Generado De Ejercicios Anteriores</t>
  </si>
  <si>
    <t>Hacienda Pública / Patrimonio Generado Del Ejercicio</t>
  </si>
  <si>
    <t>Subcuenta Específica</t>
  </si>
  <si>
    <t>Póliza de Registro</t>
  </si>
  <si>
    <t>Fecha</t>
  </si>
  <si>
    <t>Póliza</t>
  </si>
  <si>
    <t>No. Fact./ Documento</t>
  </si>
  <si>
    <t>Valor del Documento</t>
  </si>
  <si>
    <t>Plazo en Días</t>
  </si>
  <si>
    <t>Importe</t>
  </si>
  <si>
    <t xml:space="preserve"> Nº  Póliza</t>
  </si>
  <si>
    <t>Nombre de la Cuenta</t>
  </si>
  <si>
    <t>Debe</t>
  </si>
  <si>
    <t>Haber</t>
  </si>
  <si>
    <t>Contracuenta</t>
  </si>
  <si>
    <t>Concepto del Movimiento</t>
  </si>
  <si>
    <t>Montos pagados por ayudas y subsidios</t>
  </si>
  <si>
    <t>COG</t>
  </si>
  <si>
    <t>Sector</t>
  </si>
  <si>
    <t>Social
(ayudas)</t>
  </si>
  <si>
    <t>Economico
(subsidio)</t>
  </si>
  <si>
    <t>Beneficiario</t>
  </si>
  <si>
    <t>CURP</t>
  </si>
  <si>
    <t>RFC</t>
  </si>
  <si>
    <t>Monto Pagado</t>
  </si>
  <si>
    <t xml:space="preserve">A4 </t>
  </si>
  <si>
    <t>Montos Pagados por Ayudas y Subsidios</t>
  </si>
  <si>
    <t xml:space="preserve"> </t>
  </si>
  <si>
    <t>No.</t>
  </si>
  <si>
    <t>Nombre de la Obra</t>
  </si>
  <si>
    <t>Ubicación</t>
  </si>
  <si>
    <t>No. Contrato</t>
  </si>
  <si>
    <t>Nombre del Contratista</t>
  </si>
  <si>
    <t>Modalidad de Adjudicación</t>
  </si>
  <si>
    <t>Avance (%)</t>
  </si>
  <si>
    <r>
      <t xml:space="preserve">Situación de la obra </t>
    </r>
    <r>
      <rPr>
        <sz val="10"/>
        <rFont val="Arial"/>
        <family val="2"/>
      </rPr>
      <t>(terminada, en proceso, suspendida, cancelada, terminada anticipadamente)</t>
    </r>
  </si>
  <si>
    <t xml:space="preserve">Contratado </t>
  </si>
  <si>
    <t>Físico</t>
  </si>
  <si>
    <t>Financiero</t>
  </si>
  <si>
    <t>Fondos con afectación específica</t>
  </si>
  <si>
    <t>Tipo</t>
  </si>
  <si>
    <t>Responsable</t>
  </si>
  <si>
    <t>Destino</t>
  </si>
  <si>
    <t>Reporte Analítico de Cuentas por Pagar</t>
  </si>
  <si>
    <t>Revelar Impacto en la información financiera por cambios en el método</t>
  </si>
  <si>
    <t>Método de valuación y su conveniencia</t>
  </si>
  <si>
    <t>Si alguna de las cuentas del rubro 1.2.1 Inversiones Financieras a Largo Plazo tuvo movimientos o presenta saldo, deberán informar lo siguiente:</t>
  </si>
  <si>
    <t>Recursos asignados por tipo y monto</t>
  </si>
  <si>
    <t>Características significativas</t>
  </si>
  <si>
    <t>Los saldos de las participaciones y aportaciones de capital</t>
  </si>
  <si>
    <t>1.1.6.1</t>
  </si>
  <si>
    <t>Estimaciones para Cuentas Incobrables por Derechos a Recibir Efectivo o Equivalentes</t>
  </si>
  <si>
    <t>1.1.6.2</t>
  </si>
  <si>
    <t>Estimación por Deterioro de Inventarios</t>
  </si>
  <si>
    <t>1.2.8.1</t>
  </si>
  <si>
    <t>Estimaciones por Pérdida de Cuentas Incobrables de Documentos por Cobrar a Largo Plazo</t>
  </si>
  <si>
    <t>1.2.8.2</t>
  </si>
  <si>
    <t>Estimaciones por Pérdida de Cuentas Incobrables de Deudores Diversos por Cobrar a Largo Plazo</t>
  </si>
  <si>
    <t>1.2.8.3</t>
  </si>
  <si>
    <t>Estimaciones por Pérdida de Cuentas Incobrables de Ingresos por Cobrar a Largo Plazo</t>
  </si>
  <si>
    <t>1.2.8.4</t>
  </si>
  <si>
    <t>Estimaciones por Pérdida de Cuentas Incobrables de Préstamos Otorgados a Largo Plazo</t>
  </si>
  <si>
    <t>1.2.8.9</t>
  </si>
  <si>
    <t>Estimaciones por Pérdida de Otras Cuentas Incobrables a Largo Plazo</t>
  </si>
  <si>
    <t>1.2.6.4</t>
  </si>
  <si>
    <t>Deterioro Acumulado de Activos Biológicos</t>
  </si>
  <si>
    <t>Si alguna de las siguientes cuentas tuvo movimientos o presentan saldo se deberá informar los criterios utilizados para la determinación de las estimaciones.</t>
  </si>
  <si>
    <t>Si alguna de las siguientes cuentas tuvo movimientos o presentan saldo se deberá informar por tipo circulante o no circulante, los montos totales asociados y sus características cualitativas significativas que les impacten financieramente.</t>
  </si>
  <si>
    <t>1.1.9.1</t>
  </si>
  <si>
    <t>Valores en Garantía</t>
  </si>
  <si>
    <t>1.1.9.2</t>
  </si>
  <si>
    <t>Bienes en Garantía (excluye depósitos de fondos)</t>
  </si>
  <si>
    <t>1.1.9.3</t>
  </si>
  <si>
    <t>Bienes Derivados de Embargos, Decomisos, Aseguramientos y Dación en Pago</t>
  </si>
  <si>
    <t>1.2.9.1</t>
  </si>
  <si>
    <t>Bienes en Concesión</t>
  </si>
  <si>
    <t>1.2.9.2</t>
  </si>
  <si>
    <t>Bienes en Arrendamiento Financiero</t>
  </si>
  <si>
    <t>1.2.9.3</t>
  </si>
  <si>
    <t>Bienes en Comodato</t>
  </si>
  <si>
    <t>Fondos de Bienes de Terceros en Administración y/o Garantía</t>
  </si>
  <si>
    <t>Si alguna de las siguientes cuentas tuvo movimientos o presentan saldo se deberá informar de manera agrupada los recursos localizados en dichos fondos, así como la naturaleza de dichos recursos y sus características cualitativas significativas que les afecten o pudieran afectarles financieramente.</t>
  </si>
  <si>
    <t>2.1.6.1</t>
  </si>
  <si>
    <t>Fondos en Garantía a Corto Plazo</t>
  </si>
  <si>
    <t>2.1.6.2</t>
  </si>
  <si>
    <t>Fondos en Administración a Corto Plazo</t>
  </si>
  <si>
    <t>2.1.6.3</t>
  </si>
  <si>
    <t>Fondos Contingentes a Corto Plazo</t>
  </si>
  <si>
    <t>2.1.6.4</t>
  </si>
  <si>
    <t>Fondos de Fideicomisos, Mandatos y Contratos Análogos a Corto Plazo</t>
  </si>
  <si>
    <t>2.1.6.5</t>
  </si>
  <si>
    <t>Otros Fondos de Terceros en Garantía y/o Administración a Corto Plazo</t>
  </si>
  <si>
    <t>2.1.6.6</t>
  </si>
  <si>
    <t>Valores y Bienes en Garantía a Corto Plazo</t>
  </si>
  <si>
    <t>Fondos y Bienes de Terceros en Garantía y/o Administración a Largo Plazo</t>
  </si>
  <si>
    <t>2.2.5.1</t>
  </si>
  <si>
    <t>Fondos en Garantía a Largo Plazo</t>
  </si>
  <si>
    <t>2.2.5.2</t>
  </si>
  <si>
    <t>Fondos en Administración a Largo Plazo</t>
  </si>
  <si>
    <t>2.2.5.3</t>
  </si>
  <si>
    <t>Fondos Contingentes a Largo Plazo</t>
  </si>
  <si>
    <t>2.2.5.4</t>
  </si>
  <si>
    <t>Fondos de Fideicomisos, Mandatos y Contratos Análogos a Largo Plazo</t>
  </si>
  <si>
    <t>2.2.5.5</t>
  </si>
  <si>
    <t>Otros Fondos de Terceros en Garantía y/o Administración a Largo Plazo</t>
  </si>
  <si>
    <t>2.2.5.6</t>
  </si>
  <si>
    <t>Valores y Bienes en Garantía a Largo Plazo</t>
  </si>
  <si>
    <t>Pasivos Diferidos y Otros</t>
  </si>
  <si>
    <t>Si alguna de las siguientes cuentas tuvo movimientos o presentan saldo se deberá informar su tipo, monto y naturaleza, así como las características significativas que les impacten o pudieran impactarles financieramente.</t>
  </si>
  <si>
    <t>2.1.5.1</t>
  </si>
  <si>
    <t>Ingresos Cobrados por Adelantado a Corto Plazo</t>
  </si>
  <si>
    <t>2.1.5.2</t>
  </si>
  <si>
    <t>Intereses Cobrados por Adelantado a Corto Plazo</t>
  </si>
  <si>
    <t>2.1.5.9</t>
  </si>
  <si>
    <t>Otros Pasivos Diferidos a Corto Plazo</t>
  </si>
  <si>
    <t>2.2.4.1</t>
  </si>
  <si>
    <t>Créditos Diferidos a Largo Plazo</t>
  </si>
  <si>
    <t>2.2.4.2</t>
  </si>
  <si>
    <t>Intereses Cobrados por Adelantado a Largo Plazo</t>
  </si>
  <si>
    <t>2.2.4.9</t>
  </si>
  <si>
    <t>Otros Pasivos Diferidos a Largo Plazo</t>
  </si>
  <si>
    <t>Otros Ingresos</t>
  </si>
  <si>
    <t>OTROS INGRESOS Y BENEFICIOS</t>
  </si>
  <si>
    <t>Incremento por Variación de Inventarios</t>
  </si>
  <si>
    <t>Disminución del Exceso de Estimaciones por Pérdida o Deterioro u Obsolescencia</t>
  </si>
  <si>
    <t>Gastos y Otras Pérdidas</t>
  </si>
  <si>
    <t>Modificaciones a la Hacienda Pública / Patrimonio</t>
  </si>
  <si>
    <t>Total de Efectivo y Equivalentes</t>
  </si>
  <si>
    <t>Variación</t>
  </si>
  <si>
    <t>1.1.1.1</t>
  </si>
  <si>
    <t>Efectivo</t>
  </si>
  <si>
    <t>1.1.1.2</t>
  </si>
  <si>
    <t>Bancos/Tesorería</t>
  </si>
  <si>
    <t>1.1.1.3</t>
  </si>
  <si>
    <t>Bancos/Dependencias y Otros</t>
  </si>
  <si>
    <t>1.1.1.4</t>
  </si>
  <si>
    <t>Inversiones Temporales (Hasta 3 meses)</t>
  </si>
  <si>
    <t>1.1.1.5</t>
  </si>
  <si>
    <t>Fondos con Afectación Específica</t>
  </si>
  <si>
    <t>1.1.1.6</t>
  </si>
  <si>
    <t>Depósitos de Fondos de Terceros en Garantía y/o Administración</t>
  </si>
  <si>
    <t>1.1.1.9</t>
  </si>
  <si>
    <t>Otros Efectivos y Equivalentes</t>
  </si>
  <si>
    <t>Análisis de los saldos inicial y final del Efectivo y equivalentes</t>
  </si>
  <si>
    <t xml:space="preserve">Depreciación </t>
  </si>
  <si>
    <t>Amortización</t>
  </si>
  <si>
    <t>Incrementos en las Provisiones</t>
  </si>
  <si>
    <t>Incremento en Cuentas por Cobrar</t>
  </si>
  <si>
    <t>Notas de Gestión Administrativa</t>
  </si>
  <si>
    <t>1. Introducción</t>
  </si>
  <si>
    <t>2. Panorama Económico y Financiero</t>
  </si>
  <si>
    <t>3. Autorización e Historia</t>
  </si>
  <si>
    <t>4. Organización y Objeto Social</t>
  </si>
  <si>
    <t>5. Bases de Preparación de los Estados Financieros</t>
  </si>
  <si>
    <t>6. Políticas de Contabilidad Significativas</t>
  </si>
  <si>
    <t>7. Posición en Moneda Extranjera y Protección por Riesgo Cambiario</t>
  </si>
  <si>
    <t>Reporte Analítico del Activo Capitalizable</t>
  </si>
  <si>
    <t>9. Fideicomisos, Mandatos y Análogos</t>
  </si>
  <si>
    <t>Enero</t>
  </si>
  <si>
    <t>Febrero</t>
  </si>
  <si>
    <t>Marzo</t>
  </si>
  <si>
    <t>Abril</t>
  </si>
  <si>
    <t>Mayo</t>
  </si>
  <si>
    <t>Junio</t>
  </si>
  <si>
    <t>Julio</t>
  </si>
  <si>
    <t>Agosto</t>
  </si>
  <si>
    <t>Septiembre</t>
  </si>
  <si>
    <t>Octubre</t>
  </si>
  <si>
    <t>Noviembre</t>
  </si>
  <si>
    <t>Diciembre</t>
  </si>
  <si>
    <t>12. Calificaciones otorgadas</t>
  </si>
  <si>
    <t>13. Proceso de Mejora</t>
  </si>
  <si>
    <t>14. Información por Segmentos</t>
  </si>
  <si>
    <t>15. Eventos Posteriores al Cierre</t>
  </si>
  <si>
    <t>16. Partes Relacionadas</t>
  </si>
  <si>
    <t>7.I.1.-</t>
  </si>
  <si>
    <t>I</t>
  </si>
  <si>
    <t>7.I.2.-</t>
  </si>
  <si>
    <t>7.I.3.-</t>
  </si>
  <si>
    <t>7.I.5.-</t>
  </si>
  <si>
    <t>7.I.6-7.-</t>
  </si>
  <si>
    <t>7.I.8.-</t>
  </si>
  <si>
    <t>7.I.9.-</t>
  </si>
  <si>
    <t>7.I.10.-</t>
  </si>
  <si>
    <t>7.I.11.-</t>
  </si>
  <si>
    <t>7.I.12.-</t>
  </si>
  <si>
    <t>7.I.13.-</t>
  </si>
  <si>
    <t>7.I.14.-</t>
  </si>
  <si>
    <t>II</t>
  </si>
  <si>
    <t>7.II.2.-</t>
  </si>
  <si>
    <t>7.II.1.-</t>
  </si>
  <si>
    <t>7.II.3.-</t>
  </si>
  <si>
    <t>III</t>
  </si>
  <si>
    <t>7.III.1-2</t>
  </si>
  <si>
    <t>IV</t>
  </si>
  <si>
    <t>7.IV.1.-</t>
  </si>
  <si>
    <t>7.IV.2.-</t>
  </si>
  <si>
    <t>7.IV.3.-</t>
  </si>
  <si>
    <t>V</t>
  </si>
  <si>
    <t>7.V.1.-</t>
  </si>
  <si>
    <t>7.V.2.-</t>
  </si>
  <si>
    <t>GA</t>
  </si>
  <si>
    <t>7.GA.1.-</t>
  </si>
  <si>
    <t>7.GA.2.-</t>
  </si>
  <si>
    <t>7.GA.3.-</t>
  </si>
  <si>
    <t>7.GA.4.-</t>
  </si>
  <si>
    <t>7.GA.5.-</t>
  </si>
  <si>
    <t>7.GA.6.-</t>
  </si>
  <si>
    <t>7.GA.7.-</t>
  </si>
  <si>
    <t>7.GA.9.-</t>
  </si>
  <si>
    <t>7.GA.10.-</t>
  </si>
  <si>
    <t>7.GA.11.-</t>
  </si>
  <si>
    <t>7.GA.12.-</t>
  </si>
  <si>
    <t>7.GA.13.-</t>
  </si>
  <si>
    <t>7.GA.14.-</t>
  </si>
  <si>
    <t>7.GA.15.-</t>
  </si>
  <si>
    <t>7.GA.16.-</t>
  </si>
  <si>
    <t>7.GA.8.1.-</t>
  </si>
  <si>
    <t>7.GA.8.2.-</t>
  </si>
  <si>
    <t>Si alguna de las cuentas del rubro 1.1.5 Almacenes tuvo movimientos o presenta saldo, deberán informar, en este espacio, lo siguiente:</t>
  </si>
  <si>
    <t>Para elaborar ésta nota se deberá hacer un análisis de aquellas cuentas de gastos que en lo individual representen el 10% o más del total de los gastos y realizar, en éste espacio, una breve exposición de motivos con los cuáles justifiquen dicha proporción.</t>
  </si>
  <si>
    <t>ANEXO DE OBRAS EJECUTADAS POR CONTRATO</t>
  </si>
  <si>
    <t>Fondo o Recurso</t>
  </si>
  <si>
    <t>Periodo de ejecución de la obra según contrato</t>
  </si>
  <si>
    <t>Inicio</t>
  </si>
  <si>
    <t>Término</t>
  </si>
  <si>
    <t xml:space="preserve">Ejercido </t>
  </si>
  <si>
    <t>ANEXO DE OBRAS EJECUTADAS POR ADMINISTRACIÓN DIRECTA</t>
  </si>
  <si>
    <t xml:space="preserve">Periodo de ejecución de la obra </t>
  </si>
  <si>
    <r>
      <t xml:space="preserve">Situación de la obra </t>
    </r>
    <r>
      <rPr>
        <sz val="10"/>
        <rFont val="Arial"/>
        <family val="2"/>
      </rPr>
      <t>(terminada, en proceso, suspendida, cancelada )</t>
    </r>
  </si>
  <si>
    <t>Autorizado</t>
  </si>
  <si>
    <t>A5a</t>
  </si>
  <si>
    <t>A5b</t>
  </si>
  <si>
    <t>Anexo De Obras Ejecutadas Por Contrato</t>
  </si>
  <si>
    <t>Anexo De Obras Ejecutadas Por Administración Directa</t>
  </si>
  <si>
    <t>Mensual</t>
  </si>
  <si>
    <t>Acumulado</t>
  </si>
  <si>
    <t>Disponibilidad Inicial</t>
  </si>
  <si>
    <t>INGRESOS</t>
  </si>
  <si>
    <t>Contribuciones de mejoras</t>
  </si>
  <si>
    <t>Participaciones y aportaciones</t>
  </si>
  <si>
    <t>Transferencias, asignaciones, subsidios y otras ayudas</t>
  </si>
  <si>
    <t xml:space="preserve">Total de Ingresos </t>
  </si>
  <si>
    <t>EGRESOS</t>
  </si>
  <si>
    <t>Servicios personales</t>
  </si>
  <si>
    <t>Materiales y suministros</t>
  </si>
  <si>
    <t>Servicios generales</t>
  </si>
  <si>
    <t>Bienes muebles, inmuebles e intangibles</t>
  </si>
  <si>
    <t>Inversión pública</t>
  </si>
  <si>
    <t>Inversiones financieras y otras provisiones</t>
  </si>
  <si>
    <t>Deuda pública</t>
  </si>
  <si>
    <t xml:space="preserve">Total de Egresos </t>
  </si>
  <si>
    <t xml:space="preserve">Disponibilidad Final </t>
  </si>
  <si>
    <t>Comprobación de la Disponibilidad Final</t>
  </si>
  <si>
    <t>Activo Circulante  (Excepto Inventarios y Almacen)</t>
  </si>
  <si>
    <t>1.1.1.1.</t>
  </si>
  <si>
    <t xml:space="preserve">Efectivo </t>
  </si>
  <si>
    <t>1.1.1.2.</t>
  </si>
  <si>
    <t>Bancos/Tesoreria</t>
  </si>
  <si>
    <t>1.1.1.3.</t>
  </si>
  <si>
    <t>Bancos/Dependencias y otros</t>
  </si>
  <si>
    <t>1.1.1.4.</t>
  </si>
  <si>
    <t>Inversiones Temporales (hasta 3 meses)</t>
  </si>
  <si>
    <t>1.1.1.5.</t>
  </si>
  <si>
    <t>Fondos con afectacion especifica</t>
  </si>
  <si>
    <t>1.1.1.6.</t>
  </si>
  <si>
    <t>Depositos de fondos de terceros en grantia y/o administracion</t>
  </si>
  <si>
    <t>1.1.1.9.</t>
  </si>
  <si>
    <t>Otros efectivos y equivalentes</t>
  </si>
  <si>
    <t>1.1.2.1</t>
  </si>
  <si>
    <t xml:space="preserve">Inversiones financieras </t>
  </si>
  <si>
    <t>1.1.2.2.</t>
  </si>
  <si>
    <t xml:space="preserve">Cuentas por cobrar </t>
  </si>
  <si>
    <t>1.1.2.3.</t>
  </si>
  <si>
    <t xml:space="preserve">Deudores diversos por cobrar </t>
  </si>
  <si>
    <t>1.1.2.4.</t>
  </si>
  <si>
    <t xml:space="preserve">Ingresos por recuperar </t>
  </si>
  <si>
    <t>1.1.2.5.</t>
  </si>
  <si>
    <t>Deudores por anticipos de la tesoreria</t>
  </si>
  <si>
    <t>1.1.2.6.</t>
  </si>
  <si>
    <t xml:space="preserve">Prestamos otrogados </t>
  </si>
  <si>
    <t>1.1.2.9.</t>
  </si>
  <si>
    <t xml:space="preserve">Otros derechos a recibir efectivo o equivalentes </t>
  </si>
  <si>
    <t>1.1.3.1.</t>
  </si>
  <si>
    <t xml:space="preserve">Anticipo a proveedores por adq. De bienes y prestacion de servicios </t>
  </si>
  <si>
    <t>1.1.3.2.</t>
  </si>
  <si>
    <t xml:space="preserve">Anticipo a proveedores por adq. De bienes inmuebles y muebles </t>
  </si>
  <si>
    <t>1.1.3.3.</t>
  </si>
  <si>
    <t xml:space="preserve">Anticipo a proveedores por adq. De bienes intangibles </t>
  </si>
  <si>
    <t>1.1.3.4.</t>
  </si>
  <si>
    <t xml:space="preserve">Anticipo a contratistas por obras publicas </t>
  </si>
  <si>
    <t>1.1.3.9.</t>
  </si>
  <si>
    <t>Otros derechos a recibir bienes o servicios</t>
  </si>
  <si>
    <t>1.1.6.1.</t>
  </si>
  <si>
    <t>Estimaciones para cuetnas incobrables por derechos a recibir efectivo o equivalentes</t>
  </si>
  <si>
    <t>Valores en garantia</t>
  </si>
  <si>
    <t>Bienes en garantia(excluye depositos en fondo)</t>
  </si>
  <si>
    <t>Bienes derivados de embargos, decomisos, aseguramientos y dacion en pago</t>
  </si>
  <si>
    <t>Total Activo Circulante</t>
  </si>
  <si>
    <t>Pasivo Circulante Generado en el Ejercicio</t>
  </si>
  <si>
    <t>2.1.1.1.</t>
  </si>
  <si>
    <t xml:space="preserve">Servicios personales por pagar </t>
  </si>
  <si>
    <t>2.1.1.2.</t>
  </si>
  <si>
    <t xml:space="preserve">Proveedores por pagar </t>
  </si>
  <si>
    <t>2.1.1.3.</t>
  </si>
  <si>
    <t xml:space="preserve">Contratistas por obras publicas por pagar </t>
  </si>
  <si>
    <t>2.1.1.5.</t>
  </si>
  <si>
    <t xml:space="preserve">Transferencias otorgadas por pagar </t>
  </si>
  <si>
    <t>2.1.1.6.</t>
  </si>
  <si>
    <t xml:space="preserve">Intereses, comisiones y otros gastos de la deuda publica por pagar </t>
  </si>
  <si>
    <t>2.1.1.7.</t>
  </si>
  <si>
    <t xml:space="preserve">Retenciones y contribuciones por pagar </t>
  </si>
  <si>
    <t>2.1.1.8.</t>
  </si>
  <si>
    <t xml:space="preserve">Devoluciones de la ley de ingresos por pagar </t>
  </si>
  <si>
    <t>2.1.1.9.</t>
  </si>
  <si>
    <t xml:space="preserve">Otras cuentas por pagar </t>
  </si>
  <si>
    <t>2.1.2.1.</t>
  </si>
  <si>
    <t>Documentos comerciales por pagar</t>
  </si>
  <si>
    <t>2.1.2.2.</t>
  </si>
  <si>
    <t>Documentos con contratistas por obras publicas por pagar</t>
  </si>
  <si>
    <t>2.1.2.9.</t>
  </si>
  <si>
    <t>Otros documentos por pagar</t>
  </si>
  <si>
    <t>2.1.3.1.</t>
  </si>
  <si>
    <t>Porcion a corto plazo de la deuca publica interna</t>
  </si>
  <si>
    <t>2.1.3.3.</t>
  </si>
  <si>
    <t>Porcion a corto plazo de arrendamiento financiero</t>
  </si>
  <si>
    <t>2.1.5.</t>
  </si>
  <si>
    <t>2.1.5.1.</t>
  </si>
  <si>
    <t>Ingresos cobrados por adelantado</t>
  </si>
  <si>
    <t>2.1.5.2.</t>
  </si>
  <si>
    <t>Intereses cobrados por adelantado</t>
  </si>
  <si>
    <t>2.1.5.9.</t>
  </si>
  <si>
    <t>Otros pasivos diferidos</t>
  </si>
  <si>
    <t>2.1.6.</t>
  </si>
  <si>
    <t>Fondos y bienes de Terceros en Garantia y/o Administracion a Corto Plazo</t>
  </si>
  <si>
    <t>2.1.6.1.</t>
  </si>
  <si>
    <t xml:space="preserve">Fondos en garantia </t>
  </si>
  <si>
    <t>2.1.6.2.</t>
  </si>
  <si>
    <t>Fondos en Administracion</t>
  </si>
  <si>
    <t>2.1.6.3.</t>
  </si>
  <si>
    <t>Fondos Contingentes</t>
  </si>
  <si>
    <t>2.1.6.4.</t>
  </si>
  <si>
    <t>Fondos de Fideicomisos, mandatos y contratos analogos</t>
  </si>
  <si>
    <t>2.1.6.5.</t>
  </si>
  <si>
    <t>Otros fondos de terceros en garantia y/o administracion</t>
  </si>
  <si>
    <t>2.1.6.6.</t>
  </si>
  <si>
    <t>Valores y bienes en garantia</t>
  </si>
  <si>
    <t>2.1.7.</t>
  </si>
  <si>
    <t>Provisiones a corto Plazo</t>
  </si>
  <si>
    <t>2.1.7.1.</t>
  </si>
  <si>
    <t>Provision para demandas y juicios</t>
  </si>
  <si>
    <t>2.1.7.2.</t>
  </si>
  <si>
    <t>Provision para contingencias</t>
  </si>
  <si>
    <t>2.1.7.9.</t>
  </si>
  <si>
    <t>Otras provisiones</t>
  </si>
  <si>
    <t>2.1.9.</t>
  </si>
  <si>
    <t>Otros Pasivos a corto Plazo</t>
  </si>
  <si>
    <t>2.1.9.1.</t>
  </si>
  <si>
    <t>Ingresos por clasificar</t>
  </si>
  <si>
    <t>2.1.9.2</t>
  </si>
  <si>
    <t>Recaudacion por participar</t>
  </si>
  <si>
    <t>2.1.9.9</t>
  </si>
  <si>
    <t>Otros pasivos circulantes</t>
  </si>
  <si>
    <t>Total Pasivo Circulante Generado en el Ejercicio</t>
  </si>
  <si>
    <t>Disponibilidad Comprobada</t>
  </si>
  <si>
    <t>A6</t>
  </si>
  <si>
    <t>Estados de Origen y Aplicación de Recursos</t>
  </si>
  <si>
    <t>Bienes Disponibles para su Transformación (Inventarios)</t>
  </si>
  <si>
    <t>7.I.4.-</t>
  </si>
  <si>
    <t>En este espacio se informará del sistema de costeo y método de valuación aplicada a los inventarios, así como la conveniencia de su aplicación dada la naturaleza de los mismos. Adicionalmente, se revelará el impacto en la información financiera por cambios en el método o sistema.</t>
  </si>
  <si>
    <t>Si alguna de las cuentas de los siguientes rubros tuvo movimientos o presentan saldo se deberá informar de manera agrupada, el tipo, monto y naturaleza de la cuenta de otros ingresos, asimismo se informará de sus características significativas.</t>
  </si>
  <si>
    <t>Clasificación por Objeto del Gasto (Capítulo y concepto)</t>
  </si>
  <si>
    <t>11. Información sobre la Deuda y el Reporte Analítico de la Deuda</t>
  </si>
  <si>
    <t>Estado Analítico del Ejercicio del Presupuesto de Egresos Detallado</t>
  </si>
  <si>
    <t>Estado Analítico de Ingresos Detallado</t>
  </si>
  <si>
    <t>Balance Presupuestario</t>
  </si>
  <si>
    <t>Informe Analítico de Obligacioines Diferentes de Financiamientos</t>
  </si>
  <si>
    <t>Informe Analítico de la Deuda Pública y Otros Pasivos</t>
  </si>
  <si>
    <t>Estado de Situación Financiera Detallado</t>
  </si>
  <si>
    <t>Nombre</t>
  </si>
  <si>
    <t>Formato</t>
  </si>
  <si>
    <t>IV. Total del Pasivo y Hacienda Pública/Patrimonio (IV = II + III)</t>
  </si>
  <si>
    <t>III. Total Hacienda Pública/Patrimonio (III = IIIA + IIIB + IIIC)</t>
  </si>
  <si>
    <t>b. Resultado por Tenencia de Activos no Monetarios</t>
  </si>
  <si>
    <t>a. Resultado por Posición Monetaria</t>
  </si>
  <si>
    <t>IIIC. Exceso o Insuficiencia en la Actualización de la Hacienda Pública/Patrimonio (IIIC=a+b)</t>
  </si>
  <si>
    <t>e. Rectificaciones de Resultados de Ejercicios Anteriores</t>
  </si>
  <si>
    <t>d. Reservas</t>
  </si>
  <si>
    <t>c. Revalúos</t>
  </si>
  <si>
    <t>b. Resultados de Ejercicios Anteriores</t>
  </si>
  <si>
    <t>a. Resultados del Ejercicio (Ahorro/ Desahorro)</t>
  </si>
  <si>
    <t>IIIB. Hacienda Pública/Patrimonio Generado (IIIB = a + b + c + d + e)</t>
  </si>
  <si>
    <t>c. Actualización de la Hacienda Pública/Patrimonio</t>
  </si>
  <si>
    <t>b. Donaciones de Capital</t>
  </si>
  <si>
    <t>a. Aportaciones</t>
  </si>
  <si>
    <t>IIIA. Hacienda Pública/Patrimonio Contribuido (IIIA = a + b + c)</t>
  </si>
  <si>
    <t>I. Total del Activo (I = IA + IB)</t>
  </si>
  <si>
    <t>HACIENDA PÚBLICA/PATRIMONIO</t>
  </si>
  <si>
    <t>IB. Total de Activos No Circulantes (IB = a + b + c + d + e + f + g + h + i)</t>
  </si>
  <si>
    <t>II. Total del Pasivo (II = IIA + IIB)</t>
  </si>
  <si>
    <t>i. Otros Activos no Circulantes</t>
  </si>
  <si>
    <t>IIB. Total de Pasivos No Circulantes (IIB = a + b + c + d + e + f)</t>
  </si>
  <si>
    <t>h. Estimación por Pérdida o Deterioro de Activos no Circulantes</t>
  </si>
  <si>
    <t>g. Activos Diferidos</t>
  </si>
  <si>
    <t>f. Provisiones a Largo Plazo</t>
  </si>
  <si>
    <t xml:space="preserve">f. Depreciación, Deterioro y Amortización Acumulada de Bienes </t>
  </si>
  <si>
    <t>e. Fondos y Bienes de Terceros en Garantía y/o en Administración a Largo Plazo</t>
  </si>
  <si>
    <t xml:space="preserve">e. Activos Intangibles </t>
  </si>
  <si>
    <t>d. Pasivos Diferidos a Largo Plazo</t>
  </si>
  <si>
    <t xml:space="preserve">d. Bienes Muebles </t>
  </si>
  <si>
    <t>c. Deuda Pública a Largo Plazo</t>
  </si>
  <si>
    <t xml:space="preserve">c. Bienes Inmuebles, Infraestructura y Construcciones en Proceso </t>
  </si>
  <si>
    <t>b. Documentos por Pagar a Largo Plazo</t>
  </si>
  <si>
    <t xml:space="preserve">b. Derechos a Recibir Efectivo o Equivalentes a Largo Plazo </t>
  </si>
  <si>
    <t>a. Cuentas por Pagar a Largo Plazo</t>
  </si>
  <si>
    <t>a. Inversiones Financieras a Largo Plazo</t>
  </si>
  <si>
    <t>IIA. Total de Pasivos Circulantes (IIA = a + b + c + d + e + f + g + h)</t>
  </si>
  <si>
    <t>IA. Total de Activos Circulantes (IA = a + b + c + d + e + f + g)</t>
  </si>
  <si>
    <t>h3) Otros Pasivos Circulantes</t>
  </si>
  <si>
    <t>g4) Adquisición con Fondos de Terceros</t>
  </si>
  <si>
    <t>h2) Recaudación por Participar</t>
  </si>
  <si>
    <t>g3) Bienes Derivados de Embargos, Decomisos, Aseguramientos y Dación en Pago</t>
  </si>
  <si>
    <t>h1) Ingresos por Clasificar</t>
  </si>
  <si>
    <t>g2) Bienes en Garantía (excluye depósitos de fondos)</t>
  </si>
  <si>
    <t>h. Otros Pasivos a Corto Plazo (h=h1+h2+h3)</t>
  </si>
  <si>
    <t>g1) Valores en Garantía</t>
  </si>
  <si>
    <t>g3) Otras Provisiones a Corto Plazo</t>
  </si>
  <si>
    <t>g. Otros Activos Circulantes (g=g1+g2+g3+g4)</t>
  </si>
  <si>
    <t>g2) Provisión para Contingencias a Corto Plazo</t>
  </si>
  <si>
    <t>f2) Estimación por Deterioro de Inventarios</t>
  </si>
  <si>
    <t>g1) Provisión para Demandas y Juicios a Corto Plazo</t>
  </si>
  <si>
    <t>f1) Estimaciones para Cuentas Incobrables por Derechos a Recibir Efectivo o Equivalentes</t>
  </si>
  <si>
    <t>g. Provisiones a Corto Plazo (g=g1+g2+g3)</t>
  </si>
  <si>
    <t>f. Estimación por Pérdida o Deterioro de Activos Circulantes (f=f1+f2)</t>
  </si>
  <si>
    <t>f6) Valores y Bienes en Garantía a Corto Plazo</t>
  </si>
  <si>
    <t>e. Almacenes</t>
  </si>
  <si>
    <t>f5) Otros Fondos de Terceros en Garantía y/o Administración a Corto Plazo</t>
  </si>
  <si>
    <t>d5) Bienes en Tránsito</t>
  </si>
  <si>
    <t>f4) Fondos de Fideicomisos, Mandatos y Contratos Análogos a Corto Plazo</t>
  </si>
  <si>
    <t>d4) Inventario de Materias Primas, Materiales y Suministros para Producción</t>
  </si>
  <si>
    <t>f3) Fondos Contingentes a Corto Plazo</t>
  </si>
  <si>
    <t>d3) Inventario de Mercancías en Proceso de Elaboración</t>
  </si>
  <si>
    <t>f2) Fondos en Administración a Corto Plazo</t>
  </si>
  <si>
    <t>d2) Inventario de Mercancías Terminadas</t>
  </si>
  <si>
    <t>f1) Fondos en Garantía a Corto Plazo</t>
  </si>
  <si>
    <t>d1) Inventario de Mercancías para Venta</t>
  </si>
  <si>
    <t>f. Fondos y Bienes de Terceros en Garantía y/o Administración a Corto Plazo (f=f1+f2+f3+f4+f5+f6)</t>
  </si>
  <si>
    <t>d. Inventarios (d=d1+d2+d3+d4+d5)</t>
  </si>
  <si>
    <t>e3) Otros Pasivos Diferidos a Corto Plazo</t>
  </si>
  <si>
    <t>c5) Otros Derechos a Recibir Bienes o Servicios a Corto Plazo</t>
  </si>
  <si>
    <t>e2) Intereses Cobrados por Adelantado a Corto Plazo</t>
  </si>
  <si>
    <t>c4) Anticipo a Contratistas por Obras Públicas a Corto Plazo</t>
  </si>
  <si>
    <t>e1) Ingresos Cobrados por Adelantado a Corto Plazo</t>
  </si>
  <si>
    <t>c3) Anticipo a Proveedores por Adquisición de Bienes Intangibles a Corto Plazo</t>
  </si>
  <si>
    <t>e. Pasivos Diferidos a Corto Plazo (e=e1+e2+e3)</t>
  </si>
  <si>
    <t>c2) Anticipo a Proveedores por Adquisición de Bienes Inmuebles y Muebles a Corto Plazo</t>
  </si>
  <si>
    <t>d. Títulos y Valores a Corto Plazo</t>
  </si>
  <si>
    <t>c1) Anticipo a Proveedores por Adquisición de Bienes y Prestación de Servicios a Corto Plazo</t>
  </si>
  <si>
    <t>c2) Porción a Corto Plazo de Arrendamiento Financiero</t>
  </si>
  <si>
    <t>c. Derechos a Recibir Bienes o Servicios (c=c1+c2+c3+c4+c5)</t>
  </si>
  <si>
    <t>c1) Porción a Corto Plazo de la Deuda Pública</t>
  </si>
  <si>
    <t>b7) Otros Derechos a Recibir Efectivo o Equivalentes a Corto Plazo</t>
  </si>
  <si>
    <t>c. Porción a Corto Plazo de la Deuda Pública a Largo Plazo (c=c1+c2)</t>
  </si>
  <si>
    <t>b6) Préstamos Otorgados a Corto Plazo</t>
  </si>
  <si>
    <t>b3) Otros Documentos por Pagar a Corto Plazo</t>
  </si>
  <si>
    <t>b5) Deudores por Anticipos de la Tesorería a Corto Plazo</t>
  </si>
  <si>
    <t>b2) Documentos con Contratistas por Obras Públicas por Pagar a Corto Plazo</t>
  </si>
  <si>
    <t>b4) Ingresos por Recuperar a Corto Plazo</t>
  </si>
  <si>
    <t>b1) Documentos Comerciales por Pagar a Corto Plazo</t>
  </si>
  <si>
    <t>b3) Deudores Diversos por Cobrar a Corto Plazo</t>
  </si>
  <si>
    <t>b. Documentos por Pagar a Corto Plazo (b=b1+b2+b3)</t>
  </si>
  <si>
    <t>b2) Cuentas por Cobrar a Corto Plazo</t>
  </si>
  <si>
    <t>a9) Otras Cuentas por Pagar a Corto Plazo</t>
  </si>
  <si>
    <t>b1) Inversiones Financieras de Corto Plazo</t>
  </si>
  <si>
    <t>a8) Devoluciones de la Ley de Ingresos por Pagar a Corto Plazo</t>
  </si>
  <si>
    <t>b. Derechos a Recibir Efectivo o Equivalentes (b=b1+b2+b3+b4+b5+b6+b7)</t>
  </si>
  <si>
    <t>a7) Retenciones y Contribuciones por Pagar a Corto Plazo</t>
  </si>
  <si>
    <t>a7) Otros Efectivos y Equivalentes</t>
  </si>
  <si>
    <t>a6) Intereses, Comisiones y Otros Gastos de la Deuda Pública por Pagar a Corto Plazo</t>
  </si>
  <si>
    <t>a6) Depósitos de Fondos de Terceros en Garantía y/o Administración</t>
  </si>
  <si>
    <t>a5) Transferencias Otorgadas por Pagar a Corto Plazo</t>
  </si>
  <si>
    <t>a5) Fondos con Afectación Específica</t>
  </si>
  <si>
    <t>a4) Participaciones y Aportaciones por Pagar a Corto Plazo</t>
  </si>
  <si>
    <t>a4) Inversiones Temporales (Hasta 3 meses)</t>
  </si>
  <si>
    <t>a3) Contratistas por Obras Públicas por Pagar a Corto Plazo</t>
  </si>
  <si>
    <t>a3) Bancos/Dependencias y Otros</t>
  </si>
  <si>
    <t>a2) Proveedores por Pagar a Corto Plazo</t>
  </si>
  <si>
    <t>a2) Bancos/Tesorería</t>
  </si>
  <si>
    <t>a1) Servicios Personales por Pagar a Corto Plazo</t>
  </si>
  <si>
    <t>a1) Efectivo</t>
  </si>
  <si>
    <t>a. Cuentas por Pagar a Corto Plazo (a=a1+a2+a3+a4+a5+a6+a7+a8+a9)</t>
  </si>
  <si>
    <t>a. Efectivo y Equivalentes (a=a1+a2+a3+a4+a5+a6+a7)</t>
  </si>
  <si>
    <t>Concepto (c)</t>
  </si>
  <si>
    <t>(PESOS)</t>
  </si>
  <si>
    <t>Se refiere al valor del Bono Cupón Cero que respalda el pago de los créditos asociados al mismo (Activo).</t>
  </si>
  <si>
    <t>²</t>
  </si>
  <si>
    <t>¹</t>
  </si>
  <si>
    <t>C. Crédito XX</t>
  </si>
  <si>
    <t>B. Crédito 2</t>
  </si>
  <si>
    <t>A. Crédito 1</t>
  </si>
  <si>
    <t>6. Obligaciones a Corto Plazo (Informativo)</t>
  </si>
  <si>
    <t>Tasa Efectiva 
(p)</t>
  </si>
  <si>
    <t>Comisiones y Costos Relacionados 
(o)</t>
  </si>
  <si>
    <t>Tasa de Interés 
(n)</t>
  </si>
  <si>
    <t>Plazo Pactado 
(m)</t>
  </si>
  <si>
    <t>Monto Contratado 
(l)</t>
  </si>
  <si>
    <t>Obligaciones a Corto Plazo (k)</t>
  </si>
  <si>
    <t>C. Instrumento Bono Cupón Cero XX</t>
  </si>
  <si>
    <t>B. Instrumento Bono Cupón Cero 2</t>
  </si>
  <si>
    <t>A. Instrumento Bono Cupón Cero 1</t>
  </si>
  <si>
    <r>
      <t xml:space="preserve">5. Valor de Instrumentos Bono Cupón Cero </t>
    </r>
    <r>
      <rPr>
        <b/>
        <sz val="8"/>
        <color theme="1"/>
        <rFont val="Calibri"/>
        <family val="2"/>
      </rPr>
      <t>²</t>
    </r>
    <r>
      <rPr>
        <b/>
        <sz val="8"/>
        <color theme="1"/>
        <rFont val="Arial"/>
        <family val="2"/>
      </rPr>
      <t xml:space="preserve"> (Informativo)</t>
    </r>
  </si>
  <si>
    <t>C. Deuda Contingente XX</t>
  </si>
  <si>
    <t>B. Deuda Contingente 2</t>
  </si>
  <si>
    <t>A. Deuda Contingente 1</t>
  </si>
  <si>
    <r>
      <t xml:space="preserve">4. Deuda Contingente </t>
    </r>
    <r>
      <rPr>
        <b/>
        <sz val="8"/>
        <color theme="1"/>
        <rFont val="Calibri"/>
        <family val="2"/>
      </rPr>
      <t>¹</t>
    </r>
    <r>
      <rPr>
        <b/>
        <sz val="8"/>
        <color theme="1"/>
        <rFont val="Arial"/>
        <family val="2"/>
      </rPr>
      <t xml:space="preserve"> (informativo)</t>
    </r>
  </si>
  <si>
    <t>3. Total de la Deuda Pública y Otros Pasivos (3=1+2)</t>
  </si>
  <si>
    <t xml:space="preserve">2. Otros Pasivos </t>
  </si>
  <si>
    <t>b3) Arrendamientos Financieros</t>
  </si>
  <si>
    <t>b2) Títulos y Valores</t>
  </si>
  <si>
    <t>b1) Instituciones de Crédito</t>
  </si>
  <si>
    <t>B. Largo Plazo (B=b1+b2+b3)</t>
  </si>
  <si>
    <t>a3) Arrendamientos Financieros</t>
  </si>
  <si>
    <t>a2) Títulos y Valores</t>
  </si>
  <si>
    <t>a1) Instituciones de Crédito</t>
  </si>
  <si>
    <t>A. Corto Plazo (A=a1+a2+a3)</t>
  </si>
  <si>
    <t>1. Deuda Pública (1=A+B)</t>
  </si>
  <si>
    <t>Pago de Comisiones y demás costos asociados durante el Periodo (j)</t>
  </si>
  <si>
    <t>Pago de Intereses del Periodo (i)</t>
  </si>
  <si>
    <t>Saldo Final del Periodo (h) 
h=d+e-f+g</t>
  </si>
  <si>
    <t>Revaluaciones, Reclasificaciones y Otros Ajustes (g)</t>
  </si>
  <si>
    <t>Amortizaciones del Periodo (f)</t>
  </si>
  <si>
    <t>Disposiciones del Periodo (e)</t>
  </si>
  <si>
    <t>Denominación de la Deuda Pública y Otros Pasivos (c)</t>
  </si>
  <si>
    <t>C. Total de Obligaciones Diferentes de Financiamiento (C=A+B)</t>
  </si>
  <si>
    <t>d) Otro Instrumento XX</t>
  </si>
  <si>
    <t>c) Otro Instrumento 3</t>
  </si>
  <si>
    <t>b) Otro Instrumento 2</t>
  </si>
  <si>
    <t>a) Otro Instrumento 1</t>
  </si>
  <si>
    <t>B. Otros Instrumentos (B=a+b+c+d)</t>
  </si>
  <si>
    <t>d) APP XX</t>
  </si>
  <si>
    <t>c) APP 3</t>
  </si>
  <si>
    <t>b) APP 2</t>
  </si>
  <si>
    <t>a) APP 1</t>
  </si>
  <si>
    <t>A. Asociaciones Público Privadas (APP’s) (A=a+b+c+d)</t>
  </si>
  <si>
    <t>Saldo pendiente por pagar de la inversión al XX de XXXX de 20XN 
(m = g – l)</t>
  </si>
  <si>
    <t>Monto promedio mensual del pago de la contraprestación correspondiente al pago de inversión 
(j)</t>
  </si>
  <si>
    <t>Monto promedio mensual del pago de la contraprestación 
(i)</t>
  </si>
  <si>
    <t>Plazo pactado 
(h)</t>
  </si>
  <si>
    <t>Monto de la inversión pactado 
(g)</t>
  </si>
  <si>
    <t>Fecha de vencimiento 
(f)</t>
  </si>
  <si>
    <t>Fecha de inicio de operación del proyecto 
(e)</t>
  </si>
  <si>
    <t>Fecha del Contrato 
(d)</t>
  </si>
  <si>
    <t>Denominación de las Obligaciones Diferentes de Financiamiento (c)</t>
  </si>
  <si>
    <t>VIII. Balance Presupuestario de Recursos Etiquetados sin Financiamiento Neto (VIII = VII – A3.2)</t>
  </si>
  <si>
    <t>VII. Balance Presupuestario de Recursos Etiquetados (VII = A2 + A3.2 – B2 + C2)</t>
  </si>
  <si>
    <t>C2. Remanentes de Transferencias Federales Etiquetadas aplicados en el periodo</t>
  </si>
  <si>
    <t>B2. Gasto Etiquetado (sin incluir Amortización de la Deuda Pública)</t>
  </si>
  <si>
    <t>G2. Amortización de la Deuda Pública con Gasto Etiquetado</t>
  </si>
  <si>
    <t>F2. Financiamiento con Fuente de Pago de Transferencias Federales Etiquetadas</t>
  </si>
  <si>
    <t>A3.2 Financiamiento Neto con Fuente de Pago de Transferencias Federales Etiquetadas (A3.2 = F2 – G2)</t>
  </si>
  <si>
    <t>A2. Transferencias Federales Etiquetadas</t>
  </si>
  <si>
    <t>Recaudado/</t>
  </si>
  <si>
    <t>Estimado/ Aprobado</t>
  </si>
  <si>
    <t>VI. Balance Presupuestario de Recursos Disponibles sin Financiamiento Neto (VI = V – A3.1)</t>
  </si>
  <si>
    <t>V. Balance Presupuestario de Recursos Disponibles (V = A1 + A3.1 – B 1 + C1)</t>
  </si>
  <si>
    <t>C1. Remanentes de Ingresos de Libre Disposición aplicados en el periodo</t>
  </si>
  <si>
    <t>B1. Gasto No Etiquetado (sin incluir Amortización de la Deuda Pública)</t>
  </si>
  <si>
    <t>G1. Amortización de la Deuda Pública con Gasto No Etiquetado</t>
  </si>
  <si>
    <t>F1. Financiamiento con Fuente de Pago de Ingresos de Libre Disposición</t>
  </si>
  <si>
    <t>A3.1 Financiamiento Neto con Fuente de Pago de Ingresos de Libre Disposición (A3.1 = F1 – G1)</t>
  </si>
  <si>
    <t xml:space="preserve">A1. Ingresos de Libre Disposición </t>
  </si>
  <si>
    <t>Estimado/</t>
  </si>
  <si>
    <t>A3. Financiamiento Neto (A3 = F – G )</t>
  </si>
  <si>
    <t>G. Amortización de la Deuda (G = G1 + G2)</t>
  </si>
  <si>
    <t>F. Financiamiento (F = F1 + F2)</t>
  </si>
  <si>
    <t>IV. Balance Primario (IV = III + E)</t>
  </si>
  <si>
    <t>E2. Intereses, Comisiones y Gastos de la Deuda con Gasto Etiquetado</t>
  </si>
  <si>
    <t>E1. Intereses, Comisiones y Gastos de la Deuda con Gasto No Etiquetado</t>
  </si>
  <si>
    <t>E. Intereses, Comisiones y Gastos de la Deuda (E = E1+E2)</t>
  </si>
  <si>
    <t>III. Balance Presupuestario sin Financiamiento Neto y sin Remanentes del Ejercicio Anterior 
(III= II - C)</t>
  </si>
  <si>
    <t>II. Balance Presupuestario sin Financiamiento Neto (II = I - A3)</t>
  </si>
  <si>
    <t xml:space="preserve">I. Balance Presupuestario (I = A – B + C)  </t>
  </si>
  <si>
    <t>C. Remanentes del Ejercicio Anterior ( C = C1 + C2 )</t>
  </si>
  <si>
    <t xml:space="preserve">B2. Gasto Etiquetado (sin incluir Amortización de la Deuda Pública) </t>
  </si>
  <si>
    <t>B. Egresos Presupuestarios1 (B = B1+B2)</t>
  </si>
  <si>
    <t>A3. Financiamiento Neto</t>
  </si>
  <si>
    <t>A1. Ingresos de Libre Disposición</t>
  </si>
  <si>
    <t>A. Ingresos Totales (A = A1+A2+A3)</t>
  </si>
  <si>
    <t>Recaudado/ Pagado</t>
  </si>
  <si>
    <t>Estimado/ Aprobado (d)</t>
  </si>
  <si>
    <t>3. Ingresos Derivados de Financiamientos (3 = 1 + 2)</t>
  </si>
  <si>
    <t>2. Ingresos Derivados de Financiamientos con Fuente de Pago de Transferencias Federales Etiquetadas</t>
  </si>
  <si>
    <t>1. Ingresos Derivados de Financiamientos con Fuente de Pago de Ingresos de Libre Disposición</t>
  </si>
  <si>
    <t>Datos Informativos</t>
  </si>
  <si>
    <t>IV. Total de Ingresos (IV = I + II + III)</t>
  </si>
  <si>
    <t>A. Ingresos Derivados de Financiamientos</t>
  </si>
  <si>
    <t>III. Ingresos Derivados de Financiamientos (III = A)</t>
  </si>
  <si>
    <t>II. Total de Transferencias Federales Etiquetadas (II = A + B + C + D + E)</t>
  </si>
  <si>
    <t>E. Otras Transferencias Federales Etiquetadas</t>
  </si>
  <si>
    <t>c2) Fondo Minero</t>
  </si>
  <si>
    <t>c1) Fondo para Entidades Federativas y Municipios Productores de Hidrocarburos</t>
  </si>
  <si>
    <t>C. Fondos Distintos de Aportaciones (C=c1+c2)</t>
  </si>
  <si>
    <t>b4) Otros Convenios y Subsidios</t>
  </si>
  <si>
    <t>b3) Convenios de Reasignación</t>
  </si>
  <si>
    <t>b2) Convenios de Descentralización</t>
  </si>
  <si>
    <t>b1) Convenios de Protección Social en Salud</t>
  </si>
  <si>
    <t>B. Convenios (B=b1+b2+b3+b4)</t>
  </si>
  <si>
    <t>a8) Fondo de Aportaciones para el Fortalecimiento de las Entidades Federativas</t>
  </si>
  <si>
    <t>a7) Fondo de Aportaciones para la Seguridad Pública de los Estados y del Distrito Federal</t>
  </si>
  <si>
    <t>a6) Fondo de Aportaciones para la Educación Tecnológica y de Adultos</t>
  </si>
  <si>
    <t>a5) Fondo de Aportaciones Múltiples</t>
  </si>
  <si>
    <t>a4) Fondo de Aportaciones para el Fortalecimiento de los Municipios y de las Demarcaciones Territoriales del Distrito Federal</t>
  </si>
  <si>
    <t>a3) Fondo de Aportaciones para la Infraestructura Social</t>
  </si>
  <si>
    <t>a2) Fondo de Aportaciones para los Servicios de Salud</t>
  </si>
  <si>
    <t>a1) Fondo de Aportaciones para la Nómina Educativa y Gasto Operativo</t>
  </si>
  <si>
    <t>A. Aportaciones (A=a1+a2+a3+a4+a5+a6+a7+a8)</t>
  </si>
  <si>
    <t xml:space="preserve">Transferencias Federales Etiquetadas </t>
  </si>
  <si>
    <t>Ingresos Excedentes de Ingresos de Libre Disposición</t>
  </si>
  <si>
    <t>l2) Otros Ingresos de Libre Disposición</t>
  </si>
  <si>
    <t xml:space="preserve">l1) Participaciones en Ingresos Locales </t>
  </si>
  <si>
    <t>L. Otros Ingresos de Libre Disposición (L=l1+l2)</t>
  </si>
  <si>
    <t>k1) Otros Convenios y Subsidios</t>
  </si>
  <si>
    <t>K. Convenios</t>
  </si>
  <si>
    <t>i5) Otros Incentivos Económicos</t>
  </si>
  <si>
    <t>i4) Fondo de Compensación de Repecos-Intermedios</t>
  </si>
  <si>
    <t>i3) Impuesto Sobre Automóviles Nuevos</t>
  </si>
  <si>
    <t>i2) Fondo de Compensación ISAN</t>
  </si>
  <si>
    <t>i1) Tenencia o Uso de Vehículos</t>
  </si>
  <si>
    <t>I. Incentivos Derivados de la Colaboración Fiscal (I=i1+i2+i3+i4+i5)</t>
  </si>
  <si>
    <t>h11) Fondo de Estabilización de los Ingresos de las Entidades Federativas</t>
  </si>
  <si>
    <t>h10) Fondo del Impuesto Sobre la Renta</t>
  </si>
  <si>
    <t>h9) Gasolinas y Diésel</t>
  </si>
  <si>
    <t>h8) 3.17% Sobre Extracción de Petróleo</t>
  </si>
  <si>
    <t>h7) 0.136% de la Recaudación Federal Participable</t>
  </si>
  <si>
    <t>h6) Impuesto Especial Sobre Producción y Servicios</t>
  </si>
  <si>
    <t>h5) Fondo de Extracción de Hidrocarburos</t>
  </si>
  <si>
    <t>h4) Fondo de Compensación</t>
  </si>
  <si>
    <t>h3) Fondo de Fiscalización y Recaudación</t>
  </si>
  <si>
    <t>h2) Fondo de Fomento Municipal</t>
  </si>
  <si>
    <t xml:space="preserve">h1) Fondo General de Participaciones </t>
  </si>
  <si>
    <t>F. Aprovechamientos</t>
  </si>
  <si>
    <t>E. Productos</t>
  </si>
  <si>
    <t>D. Derechos</t>
  </si>
  <si>
    <t>C. Contribuciones de Mejoras</t>
  </si>
  <si>
    <t>B. Cuotas y Aportaciones de Seguridad Social</t>
  </si>
  <si>
    <t>A. Impuestos</t>
  </si>
  <si>
    <t>Ingresos de Libre Disposición</t>
  </si>
  <si>
    <t>Ampliaciones/
 (Reducciones)</t>
  </si>
  <si>
    <t>Estimado (d)</t>
  </si>
  <si>
    <t>Diferencia (e)</t>
  </si>
  <si>
    <t xml:space="preserve">Concepto (c) </t>
  </si>
  <si>
    <t>III. Total de Egresos (III = I + II)</t>
  </si>
  <si>
    <t>i7) Adeudos de Ejercicios Fiscales Anteriores (ADEFAS)</t>
  </si>
  <si>
    <t>i6) Apoyos Financieros</t>
  </si>
  <si>
    <t>i5) Costo por Coberturas</t>
  </si>
  <si>
    <t>i4) Gastos de la Deuda Pública</t>
  </si>
  <si>
    <t>i3) Comisiones de la Deuda Pública</t>
  </si>
  <si>
    <t>i2) Intereses de la Deuda Pública</t>
  </si>
  <si>
    <t>i1) Amortización de la Deuda Pública</t>
  </si>
  <si>
    <t>I. Deuda Pública (I=i1+i2+i3+i4+i5+i6+i7)</t>
  </si>
  <si>
    <t>h3) Convenios</t>
  </si>
  <si>
    <t>h2) Aportaciones</t>
  </si>
  <si>
    <t>h1) Participaciones</t>
  </si>
  <si>
    <t>H. Participaciones y Aportaciones (H=h1+h2+h3)</t>
  </si>
  <si>
    <t>g7) Provisiones para Contingencias y Otras Erogaciones Especiales</t>
  </si>
  <si>
    <t>g6) Otras Inversiones Financieras</t>
  </si>
  <si>
    <t>Fideicomiso de Desastres Naturales (Informativo)</t>
  </si>
  <si>
    <t>g5) Inversiones en Fideicomisos, Mandatos y Otros Análogos</t>
  </si>
  <si>
    <t>g4) Concesión de Préstamos</t>
  </si>
  <si>
    <t>g3) Compra de Títulos y Valores</t>
  </si>
  <si>
    <t>g2) Acciones y Participaciones de Capital</t>
  </si>
  <si>
    <t>g1) Inversiones Para el Fomento de Actividades Productivas</t>
  </si>
  <si>
    <t>G. Inversiones Financieras y Otras Provisiones (G=g1+g2+g3+g4+g5+g6+g7)</t>
  </si>
  <si>
    <t>f3) Proyectos Productivos y Acciones de Fomento</t>
  </si>
  <si>
    <t>f2) Obra Pública en Bienes Propios</t>
  </si>
  <si>
    <t>f1) Obra Pública en Bienes de Dominio Público</t>
  </si>
  <si>
    <t>F. Inversión Pública (F=f1+f2+f3)</t>
  </si>
  <si>
    <t>e9) Activos Intangibles</t>
  </si>
  <si>
    <t>e8) Bienes Inmuebles</t>
  </si>
  <si>
    <t>e7) Activos Biológicos</t>
  </si>
  <si>
    <t>e6) Maquinaria, Otros Equipos y Herramientas</t>
  </si>
  <si>
    <t>e5) Equipo de Defensa y Seguridad</t>
  </si>
  <si>
    <t>e4) Vehículos y Equipo de Transporte</t>
  </si>
  <si>
    <t>e3) Equipo e Instrumental Médico y de Laboratorio</t>
  </si>
  <si>
    <t>e2) Mobiliario y Equipo Educacional y Recreativo</t>
  </si>
  <si>
    <t>e1) Mobiliario y Equipo de Administración</t>
  </si>
  <si>
    <t>E. Bienes Muebles, Inmuebles e Intangibles (E=e1+e2+e3+e4+e5+e6+e7+e8+e9)</t>
  </si>
  <si>
    <t>d9) Transferencias al Exterior</t>
  </si>
  <si>
    <t>d8) Donativos</t>
  </si>
  <si>
    <t>d7) Transferencias a la Seguridad Social</t>
  </si>
  <si>
    <t>d6) Transferencias a Fideicomisos, Mandatos y Otros Análogos</t>
  </si>
  <si>
    <t>d5) Pensiones y Jubilaciones</t>
  </si>
  <si>
    <t>d4) Ayudas Sociales</t>
  </si>
  <si>
    <t>d3) Subsidios y Subvenciones</t>
  </si>
  <si>
    <t>d2) Transferencias al Resto del Sector Público</t>
  </si>
  <si>
    <t>d1) Transferencias Internas y Asignaciones al Sector Público</t>
  </si>
  <si>
    <t>D. Transferencias, Asignaciones, Subsidios y Otras Ayudas (D=d1+d2+d3+d4+d5+d6+d7+d8+d9)</t>
  </si>
  <si>
    <t>c9) Otros Servicios Generales</t>
  </si>
  <si>
    <t>c8) Servicios Oficiales</t>
  </si>
  <si>
    <t>c7) Servicios de Traslado y Viáticos</t>
  </si>
  <si>
    <t>c6) Servicios de Comunicación Social y Publicidad</t>
  </si>
  <si>
    <t>c5) Servicios de Instalación, Reparación, Mantenimiento y Conservación</t>
  </si>
  <si>
    <t>c4) Servicios Financieros, Bancarios y Comerciales</t>
  </si>
  <si>
    <t>c3) Servicios Profesionales, Científicos, Técnicos y Otros Servicios</t>
  </si>
  <si>
    <t>c2) Servicios de Arrendamiento</t>
  </si>
  <si>
    <t>c1) Servicios Básicos</t>
  </si>
  <si>
    <t>C. Servicios Generales (C=c1+c2+c3+c4+c5+c6+c7+c8+c9)</t>
  </si>
  <si>
    <t>b9) Herramientas, Refacciones y Accesorios Menores</t>
  </si>
  <si>
    <t>b8) Materiales y Suministros Para Seguridad</t>
  </si>
  <si>
    <t>b7) Vestuario, Blancos, Prendas de Protección y Artículos Deportivos</t>
  </si>
  <si>
    <t>b6) Combustibles, Lubricantes y Aditivos</t>
  </si>
  <si>
    <t>b5) Productos Químicos, Farmacéuticos y de Laboratorio</t>
  </si>
  <si>
    <t>b4) Materiales y Artículos de Construcción y de Reparación</t>
  </si>
  <si>
    <t>b3) Materias Primas y Materiales de Producción y Comercialización</t>
  </si>
  <si>
    <t>b2) Alimentos y Utensilios</t>
  </si>
  <si>
    <t>b1) Materiales de Administración, Emisión de Documentos y Artículos Oficiales</t>
  </si>
  <si>
    <t>B. Materiales y Suministros (B=b1+b2+b3+b4+b5+b6+b7+b8+b9)</t>
  </si>
  <si>
    <t>a7) Pago de Estímulos a Servidores Públicos</t>
  </si>
  <si>
    <t>a6) Previsiones</t>
  </si>
  <si>
    <t>a5) Otras Prestaciones Sociales y Económicas</t>
  </si>
  <si>
    <t>a4) Seguridad Social</t>
  </si>
  <si>
    <t>a3) Remuneraciones Adicionales y Especiales</t>
  </si>
  <si>
    <t>a2) Remuneraciones al Personal de Carácter Transitorio</t>
  </si>
  <si>
    <t>a1) Remuneraciones al Personal de Carácter Permanente</t>
  </si>
  <si>
    <t>A. Servicios Personales (A=a1+a2+a3+a4+a5+a6+a7)</t>
  </si>
  <si>
    <t>II. Gasto Etiquetado (II=A+B+C+D+E+F+G+H+I)</t>
  </si>
  <si>
    <t>I. Gasto No Etiquetado (I=A+B+C+D+E+F+G+H+I)</t>
  </si>
  <si>
    <t xml:space="preserve">Pagado </t>
  </si>
  <si>
    <t xml:space="preserve">Ampliaciones/ (Reducciones) </t>
  </si>
  <si>
    <t>Aprobado (d)</t>
  </si>
  <si>
    <t>Subejercicio (e)</t>
  </si>
  <si>
    <t xml:space="preserve">Clasificación por Objeto del Gasto (Capítulo y Concepto) </t>
  </si>
  <si>
    <t>Ampliaciones/ (Reducciones)</t>
  </si>
  <si>
    <t>d4) Adeudos de Ejercicios Fiscales Anteriores</t>
  </si>
  <si>
    <t>d3) Saneamiento del Sistema Financiero</t>
  </si>
  <si>
    <t>d2) Transferencias, Participaciones y Aportaciones Entre Diferentes Niveles y Ordenes de Gobierno</t>
  </si>
  <si>
    <t>d1) Transacciones de la Deuda Publica / Costo Financiero de la Deuda</t>
  </si>
  <si>
    <t>D. Otras No Clasificadas en Funciones Anteriores (D=d1+d2+d3+d4)</t>
  </si>
  <si>
    <t>c9) Otras Industrias y Otros Asuntos Económicos</t>
  </si>
  <si>
    <t>c8) Ciencia, Tecnología e Innovación</t>
  </si>
  <si>
    <t>c7) Turismo</t>
  </si>
  <si>
    <t>c6) Comunicaciones</t>
  </si>
  <si>
    <t>c5) Transporte</t>
  </si>
  <si>
    <t>c4) Minería, Manufacturas y Construcción</t>
  </si>
  <si>
    <t>c3) Combustibles y Energía</t>
  </si>
  <si>
    <t>c2) Agropecuaria, Silvicultura, Pesca y Caza</t>
  </si>
  <si>
    <t>c1) Asuntos Económicos, Comerciales y Laborales en General</t>
  </si>
  <si>
    <t>C. Desarrollo Económico (C=c1+c2+c3+c4+c5+c6+c7+c8+c9)</t>
  </si>
  <si>
    <t>b7) Otros Asuntos Sociales</t>
  </si>
  <si>
    <t>b6) Protección Social</t>
  </si>
  <si>
    <t>b5) Educación</t>
  </si>
  <si>
    <t>b4) Recreación, Cultura y Otras Manifestaciones Sociales</t>
  </si>
  <si>
    <t>b3) Salud</t>
  </si>
  <si>
    <t>b2) Vivienda y Servicios a la Comunidad</t>
  </si>
  <si>
    <t>b1) Protección Ambiental</t>
  </si>
  <si>
    <t>B. Desarrollo Social (B=b1+b2+b3+b4+b5+b6+b7)</t>
  </si>
  <si>
    <t>a8) Otros Servicios Generales</t>
  </si>
  <si>
    <t>a7) Asuntos de Orden Público y de Seguridad Interior</t>
  </si>
  <si>
    <t>a6) Seguridad Nacional</t>
  </si>
  <si>
    <t>a5) Asuntos Financieros y Hacendarios</t>
  </si>
  <si>
    <t>a4) Relaciones Exteriores</t>
  </si>
  <si>
    <t>a3) Coordinación de la Política de Gobierno</t>
  </si>
  <si>
    <t>a2) Justicia</t>
  </si>
  <si>
    <t>a1) Legislación</t>
  </si>
  <si>
    <t>A. Gobierno (A=a1+a2+a3+a4+a5+a6+a7+a8)</t>
  </si>
  <si>
    <t>II. Gasto Etiquetado (II=A+B+C+D)</t>
  </si>
  <si>
    <t>I. Gasto No Etiquetado (I=A+B+C+D)</t>
  </si>
  <si>
    <t>III. Total del Gasto en Servicios Personales (III = I + II)</t>
  </si>
  <si>
    <t>F. Sentencias laborales definitivas</t>
  </si>
  <si>
    <t>e2) Nombre del Programa o Ley 2</t>
  </si>
  <si>
    <t>e1) Nombre del Programa o Ley 1</t>
  </si>
  <si>
    <t>E. Gastos asociados a la implementación de nuevas leyes federales o reformas a las mismas (E = e1 + e2)</t>
  </si>
  <si>
    <t>D. Seguridad Pública</t>
  </si>
  <si>
    <t>c2) Personal Médico, Paramédico y afín</t>
  </si>
  <si>
    <t>c1) Personal Administrativo</t>
  </si>
  <si>
    <t>C. Servicios de Salud (C=c1+c2)</t>
  </si>
  <si>
    <t>B. Magisterio</t>
  </si>
  <si>
    <t>A. Personal Administrativo y de Servicio Público</t>
  </si>
  <si>
    <t>II. Gasto Etiquetado (II=A+B+C+D+E+F)</t>
  </si>
  <si>
    <t>I. Gasto No Etiquetado (I=A+B+C+D+E+F)</t>
  </si>
  <si>
    <t xml:space="preserve">Devengado </t>
  </si>
  <si>
    <t>Clasificación de Servicios Personales por Categoría</t>
  </si>
  <si>
    <t>Relación de Estados Financieros que Integran la Cuenta Pública</t>
  </si>
  <si>
    <t>Ley de Disciplina Financiera</t>
  </si>
  <si>
    <t>Importe Original</t>
  </si>
  <si>
    <t>6 a)</t>
  </si>
  <si>
    <t>6 b)</t>
  </si>
  <si>
    <t>6 c)</t>
  </si>
  <si>
    <t>6 d)</t>
  </si>
  <si>
    <t>Derechos a recibir efectivo y equivalentes, y bienes o servicios a recibir.</t>
  </si>
  <si>
    <t>Forma de Recuperación</t>
  </si>
  <si>
    <r>
      <t>Productos</t>
    </r>
    <r>
      <rPr>
        <vertAlign val="superscript"/>
        <sz val="8"/>
        <color theme="4" tint="-0.249977111117893"/>
        <rFont val="Arial"/>
        <family val="2"/>
      </rPr>
      <t>1</t>
    </r>
  </si>
  <si>
    <r>
      <t>Aprovechamientos</t>
    </r>
    <r>
      <rPr>
        <vertAlign val="superscript"/>
        <sz val="8"/>
        <color theme="4" tint="-0.249977111117893"/>
        <rFont val="Arial"/>
        <family val="2"/>
      </rPr>
      <t>2</t>
    </r>
  </si>
  <si>
    <t>por sus actividades diversas no inherentes a su operación que generan recursos y que no sean ingresos por venta de bienes o prestación de servicios, tales como donativos en</t>
  </si>
  <si>
    <t>efectivo, entre otros.</t>
  </si>
  <si>
    <r>
      <t xml:space="preserve">Productos </t>
    </r>
    <r>
      <rPr>
        <sz val="10"/>
        <color rgb="FFFF0000"/>
        <rFont val="Arial"/>
        <family val="2"/>
      </rPr>
      <t/>
    </r>
  </si>
  <si>
    <t xml:space="preserve">Aprovechamientos </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</si>
  <si>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</si>
  <si>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</si>
  <si>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</si>
  <si>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Transferencias, Asignaciones, Subsidios y Subvenciones, y Pensiones y Jubilaciones</t>
  </si>
  <si>
    <t>Resultado de Posición Monetaria</t>
  </si>
  <si>
    <t>Exceso o Insuficiencia en la Actualización de la Hacienda Pública/Patrimonio</t>
  </si>
  <si>
    <t xml:space="preserve">Productos </t>
  </si>
  <si>
    <t>Otras Aplicaciones de Inversión</t>
  </si>
  <si>
    <t>Ingresos por Venta de Bienes, Prestación de Servicios y Otros Ingresos</t>
  </si>
  <si>
    <t>Ingresos del Poder Ejecutivo Federal o Estatal y de los Municipios</t>
  </si>
  <si>
    <t xml:space="preserve">    Participaciones, Aportaciones, Convenios, Incentivos Derivados de la Colaboración Fiscal y Fondos Distintos de Aportaciones</t>
  </si>
  <si>
    <t>Ingresos de los Entes Públicos de los Poderes Legislativo y Judicial, de los Órganos Autónomos
y del Sector Paraestatal o Paramunicipal, así como de las Empresas Productivas del Estado</t>
  </si>
  <si>
    <r>
      <t>Productos</t>
    </r>
    <r>
      <rPr>
        <vertAlign val="superscript"/>
        <sz val="8"/>
        <rFont val="Arial"/>
        <family val="2"/>
      </rPr>
      <t>1</t>
    </r>
  </si>
  <si>
    <t xml:space="preserve">     Transferencias, Asignaciones, Subsidios y Subvenciones, y Pensiones y Jubilaciones</t>
  </si>
  <si>
    <t xml:space="preserve">   Transferencias, Asignaciones, Subsidios y Subvenciones, y Pensiones y Jubilaciones</t>
  </si>
  <si>
    <r>
      <t xml:space="preserve">   Ingresos por Venta de Bienes, Prestación de Servicios y Otros Ingresos</t>
    </r>
    <r>
      <rPr>
        <vertAlign val="superscript"/>
        <sz val="8"/>
        <rFont val="Arial"/>
        <family val="2"/>
      </rPr>
      <t>3</t>
    </r>
  </si>
  <si>
    <r>
      <rPr>
        <b/>
        <vertAlign val="superscript"/>
        <sz val="8"/>
        <rFont val="Arial"/>
        <family val="2"/>
      </rPr>
      <t>1</t>
    </r>
    <r>
      <rPr>
        <b/>
        <sz val="8"/>
        <rFont val="Arial"/>
        <family val="2"/>
      </rPr>
      <t xml:space="preserve"> Incluye intereses que generan las cuentas bancarias de los entes públicos en productos.</t>
    </r>
  </si>
  <si>
    <r>
      <rPr>
        <b/>
        <vertAlign val="superscript"/>
        <sz val="8"/>
        <rFont val="Arial"/>
        <family val="2"/>
      </rPr>
      <t>2</t>
    </r>
    <r>
      <rPr>
        <b/>
        <sz val="8"/>
        <rFont val="Arial"/>
        <family val="2"/>
      </rPr>
      <t xml:space="preserve"> Incluye donativos en efectivo del Poder Ejecutivo, entre otros aprovechamientos.</t>
    </r>
  </si>
  <si>
    <r>
      <rPr>
        <b/>
        <vertAlign val="superscript"/>
        <sz val="8"/>
        <rFont val="Arial"/>
        <family val="2"/>
      </rPr>
      <t>3</t>
    </r>
    <r>
      <rPr>
        <b/>
        <sz val="8"/>
        <rFont val="Arial"/>
        <family val="2"/>
      </rPr>
      <t xml:space="preserve"> Se refiere a los ingresos propios obtenidos por los Poderes Legislativo y Judicial, los Órganos Autónomos y las entidades de la administración pública paraestatal y paramunicipal,</t>
    </r>
  </si>
  <si>
    <t>Total del Gasto</t>
  </si>
  <si>
    <t>04</t>
  </si>
  <si>
    <t>05</t>
  </si>
  <si>
    <t>ACCESORIOS DE IMPUESTOS</t>
  </si>
  <si>
    <t>IMPUESTOS NO COMPRENDIDOS EN LAS FRACCIONES DE LA LEY DE INGRESOS VIGENTE CAUSADAS EN EJERCICIOS FISCALES ANTERIORES PENDIENTES DE LIQUIDACIÓN O PAGO</t>
  </si>
  <si>
    <t xml:space="preserve">ACCESORIOS DE CUOTAS Y APORTACIONES DE SEGURIDAD SOCIAL </t>
  </si>
  <si>
    <t>DERECHOS A LOS HIDROCARBUROS (DEROGADO)</t>
  </si>
  <si>
    <t>ACCESORIOS DE DERECHOS</t>
  </si>
  <si>
    <t>PRODUCTOS DE CAPITAL (DEROGADO)</t>
  </si>
  <si>
    <t xml:space="preserve">APROVECHAMIENTOS </t>
  </si>
  <si>
    <t>APROVECHAMIENTOS PATRIMONIALES</t>
  </si>
  <si>
    <t>ACCESORIOS DE APROVECHAMIENTOS</t>
  </si>
  <si>
    <t>INGRESOS POR VENTAS DE BIENES PRESTACIÓN DE SERVICIOS Y OTROS INGRESOS</t>
  </si>
  <si>
    <t xml:space="preserve">INGRESOS POR VENTAS DE BIENES Y PRESTACIÓN DE SERVICIOS DE INSTITUCIONES PÚBLICAS DE SEGURIDAD SOCIAL </t>
  </si>
  <si>
    <t xml:space="preserve">INGRESOS POR VENTA DE BIENES Y PRESTACIÓN DE SERVICIOS DE ENTIDADES PARAESTATALES Y FIDEICOMISOS NO EMPRESARIALES Y NO FINANCIEROS </t>
  </si>
  <si>
    <t>INGRESOS POR VENTA DE BIENES Y PRESTACIÓN DE SERVICIOS DE EMPRESAS PRODUCTIVAS DEL ESTADO</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</si>
  <si>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</si>
  <si>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</si>
  <si>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</si>
  <si>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</si>
  <si>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</si>
  <si>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</si>
  <si>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</si>
  <si>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INCENTIVOS DERIVADOS DE L COLABORACIÓN FISCAL</t>
  </si>
  <si>
    <t xml:space="preserve">FONDOS DISTINTOS DE APORTACIONES </t>
  </si>
  <si>
    <t xml:space="preserve">TRANSFERENCIAS, ASIGNACIONES, SUBSIDIOS Y SUBVENCIONES, Y PENSIONES Y JUBILACIONES </t>
  </si>
  <si>
    <t xml:space="preserve">TRANSFERENCIAS Y ASIGNACIONES </t>
  </si>
  <si>
    <t>TRANSFERENCIAS AL RESTO DEL SECTOR PÚBLICO (DEROGADO)</t>
  </si>
  <si>
    <t>AYUDAS SOCIALES (DEROGADO)</t>
  </si>
  <si>
    <t>TRANSFERENCIAS A FIDEICOMISOS, MANDATOS Y ANÁLOGOS (DEROGADO)</t>
  </si>
  <si>
    <t>TRANSFERENCIAS DEL FONDO MEXICANO DEL PETRÓLEO PARA LA ESTABILIZACIÓN Y EL DESARROLLO</t>
  </si>
  <si>
    <t>FINANCIAMIENTO INTERNO</t>
  </si>
  <si>
    <t>Ingresos excedentes</t>
  </si>
  <si>
    <t>Ingresos por venta de bienes, prestación de servicios y otros ingresos</t>
  </si>
  <si>
    <t>Participaciones, aportaciones, convenios, incentivos derivados de la colaboración fiscal y fondos distintos de aportaciones</t>
  </si>
  <si>
    <t>Transferencias, asignaciones, subsidios y subvenciones, y pensiones y jubilaciones</t>
  </si>
  <si>
    <t>Guía de Cumplimiento de la Ley de Disciplina Financiera de las Entidades Federativas y Municipios</t>
  </si>
  <si>
    <t>Indicadores de Observancia (c)</t>
  </si>
  <si>
    <t>Implementación</t>
  </si>
  <si>
    <t>Resultado</t>
  </si>
  <si>
    <t>Fundamento (h)</t>
  </si>
  <si>
    <t>Comentarios (i)</t>
  </si>
  <si>
    <t>SI</t>
  </si>
  <si>
    <t>NO</t>
  </si>
  <si>
    <t>Mecanismo de Verificación (d)</t>
  </si>
  <si>
    <t xml:space="preserve">Fecha estimada de cumplimiento (e) </t>
  </si>
  <si>
    <t>Monto o valor (f)</t>
  </si>
  <si>
    <t>Unidad (pesos/porcentaje) (g)</t>
  </si>
  <si>
    <t>INDICADORES PRESUPUESTARIOS</t>
  </si>
  <si>
    <t>A. INDICADORES CUANTITATIVOS</t>
  </si>
  <si>
    <t>Balance Presupuestario Sostenible (j)</t>
  </si>
  <si>
    <t>a.</t>
  </si>
  <si>
    <t>Propuesto</t>
  </si>
  <si>
    <t>Iniciativa de Ley de Ingresos y Proyecto de Presupuesto de Egresos</t>
  </si>
  <si>
    <t>pesos</t>
  </si>
  <si>
    <t>Art. 6 y 19 de la LDF</t>
  </si>
  <si>
    <t>b.</t>
  </si>
  <si>
    <t>Estimada/Aprobado</t>
  </si>
  <si>
    <t>Ley de Ingresos y Presupuesto de Egresos</t>
  </si>
  <si>
    <t>c.</t>
  </si>
  <si>
    <t>Cuenta Pública / Formato 4 LDF</t>
  </si>
  <si>
    <t>Balance Presupuestario de Recursos Disponibles Sostenible (k)</t>
  </si>
  <si>
    <t>Financiamiento Neto dentro del Techo de Financiamiento Neto (l)</t>
  </si>
  <si>
    <t xml:space="preserve">Iniciativa de Ley de Ingresos </t>
  </si>
  <si>
    <t>Art. 6, 19 y 46 de la LDF</t>
  </si>
  <si>
    <t>Estimada</t>
  </si>
  <si>
    <t xml:space="preserve">Ley de Ingresos </t>
  </si>
  <si>
    <t>Recursos destinados a la atención de desastres naturales</t>
  </si>
  <si>
    <t>Asignación al fideicomiso para desastres naturales (m)</t>
  </si>
  <si>
    <t>a.1 Aprobado</t>
  </si>
  <si>
    <t>Reporte Trim. Formato 6 a)</t>
  </si>
  <si>
    <t>Art. 9 de la LDF</t>
  </si>
  <si>
    <t>a.2 Pagado</t>
  </si>
  <si>
    <t>Cuenta Pública / Formato 6 a)</t>
  </si>
  <si>
    <t>Aportación promedio realizada por la Entidad Federativa durante los 5 ejercicios previos, para infraestructura dañada por desastres naturales (n)</t>
  </si>
  <si>
    <t>Autorizaciones de recursos aprobados por el FONDEN</t>
  </si>
  <si>
    <t>Saldo del fideicomiso para desastres naturales (o)</t>
  </si>
  <si>
    <t>Cuenta Pública / Auxiliar de Cuentas</t>
  </si>
  <si>
    <t>d.</t>
  </si>
  <si>
    <t>Costo promedio de los últimos 5 ejercicios de la reconstrucción de infraestructura dañada por desastres naturales (p)</t>
  </si>
  <si>
    <t>Techo para servicios personales (q)</t>
  </si>
  <si>
    <t xml:space="preserve">a. </t>
  </si>
  <si>
    <t>Asignación en el Presupuesto de Egresos</t>
  </si>
  <si>
    <t>Reporte Trim. Formato 6 d)</t>
  </si>
  <si>
    <t>Art. 10 y 21 de la LDF</t>
  </si>
  <si>
    <t xml:space="preserve">b. </t>
  </si>
  <si>
    <t>Art. 13 fracc. V y 21 de la LDF</t>
  </si>
  <si>
    <t xml:space="preserve">Previsiones de gasto para compromisos de pago derivados de APPs (r) </t>
  </si>
  <si>
    <t>Presupuesto de Egresos</t>
  </si>
  <si>
    <t>Art. 11 y 21 de la LDF</t>
  </si>
  <si>
    <t>Techo de ADEFAS para el ejercicio fiscal (s)</t>
  </si>
  <si>
    <t>Proyecto de Presupuesto de Egresos</t>
  </si>
  <si>
    <t>Art. 12 y 20 de la LDF</t>
  </si>
  <si>
    <t>B. INDICADORES CUALITATIVOS</t>
  </si>
  <si>
    <t>Objetivos anuales, estrategias y metas para el ejercicio fiscal (t)</t>
  </si>
  <si>
    <t>Art. 5 y 18 de la LDF</t>
  </si>
  <si>
    <t>Proyecciones de ejercicios posteriores (u)</t>
  </si>
  <si>
    <t>Iniciativa de Ley de Ingresos y Proyecto de Presupuesto de Egresos / Formatos 7 a) y b)</t>
  </si>
  <si>
    <t>Descripción de riesgos relevantes y propuestas de acción para enfrentarlos (v)</t>
  </si>
  <si>
    <t>Resultados de ejercicios fiscales anteriores y el ejercicio fiscal en cuestión (w)</t>
  </si>
  <si>
    <t>Iniciativa de Ley de Ingresos y Proyecto de Presupuesto de Egresos / Formatos 7 c) y d)</t>
  </si>
  <si>
    <t>e.</t>
  </si>
  <si>
    <t>Estudio actuarial de las pensiones de sus trabajadores (x)</t>
  </si>
  <si>
    <t>Proyecto de Presupuesto de Egresos / Formato 8</t>
  </si>
  <si>
    <t>Balance Presupuestario de Recursos Disponibles, en caso de ser negativo</t>
  </si>
  <si>
    <t>Razones excepcionales que justifican el Balance Presupuestario de Recursos Disponibles negativo (y)</t>
  </si>
  <si>
    <t>Iniciativa de Ley de Ingresos o Proyecto de Presupuesto de Egresos</t>
  </si>
  <si>
    <t>Fuente de recursos para cubrir el Balance Presupuestario de Recursos Disponibles negativo (z)</t>
  </si>
  <si>
    <t>Número de ejercicios fiscales y acciones necesarias para cubrir el Balance Presupuestario de Recursos Disponibles negativo (aa)</t>
  </si>
  <si>
    <t>Informes Trimestrales sobre el avance de las acciones para recuperar el Balance Presupuestario de Recursos Disponibles (bb)</t>
  </si>
  <si>
    <t>Reporte Trim. y Cuenta Pública</t>
  </si>
  <si>
    <t>Remuneraciones de los servidores públicos (cc)</t>
  </si>
  <si>
    <t>Proyecto de Presupuesto</t>
  </si>
  <si>
    <t>Previsiones salariales y económicas para cubrir incrementos salariales, creación de plazas y otros (dd)</t>
  </si>
  <si>
    <t>INDICADORES DEL EJERCICIO PRESUPUESTARIO</t>
  </si>
  <si>
    <t>Ingresos Excedentes derivados de Ingresos de Libre Disposición</t>
  </si>
  <si>
    <t>Monto de Ingresos Excedentes derivados de ILD (ee)</t>
  </si>
  <si>
    <t xml:space="preserve">Cuenta Pública / Formato 5 </t>
  </si>
  <si>
    <t>Art. 14 y 21 de la LDF</t>
  </si>
  <si>
    <t>Monto de Ingresos Excedentes derivados de ILD destinados al fin del A.14, fracción I de la LDF (ff)</t>
  </si>
  <si>
    <t>Cuenta Pública</t>
  </si>
  <si>
    <t>Monto de Ingresos Excedentes derivados de ILD destinados al fin del A.14, fracción II, a) de la LDF (gg)</t>
  </si>
  <si>
    <t>Monto de Ingresos Excedentes derivados de ILD destinados al fin del A.14, fracción II, b) de la LDF (hh)</t>
  </si>
  <si>
    <t>Monto de Ingresos Excedentes derivados de ILD destinados al fin del artículo noveno transitorio de la LDF (ii)</t>
  </si>
  <si>
    <t>Art. Noveno Transitorio de la LDF</t>
  </si>
  <si>
    <t xml:space="preserve">f. </t>
  </si>
  <si>
    <t>g.</t>
  </si>
  <si>
    <t>Monto de Ingresos Excedentes derivados de ILD en un nivel de endeudamiento sostenible de acuerdo al Sistema de Alertas hasta por el 5% de los recursos para cubrir el Gasto Corriente (kk)</t>
  </si>
  <si>
    <t>Análisis Costo-Beneficio para programas o proyectos de inversión mayores a 10 millones de UDIS (ll)</t>
  </si>
  <si>
    <t>Página de internet de la Secretaría de Finanzas o Tesorería Municipal</t>
  </si>
  <si>
    <t>Art. 13 frac. III y 21 de la LDF</t>
  </si>
  <si>
    <t>Análisis de conveniencia y análisis de transferencia de riesgos de los proyectos APPs (mm)</t>
  </si>
  <si>
    <t>Identificación de población objetivo, destino y temporalidad de subsidios (nn)</t>
  </si>
  <si>
    <t>Art. 13 frac. VII y 21 de la LDF</t>
  </si>
  <si>
    <t>INDICADORES DE DEUDA PÚBLICA</t>
  </si>
  <si>
    <t>Obligaciones a Corto Plazo</t>
  </si>
  <si>
    <t>Límite de Obligaciones a Corto Plazo (oo)</t>
  </si>
  <si>
    <t>Art. 30 frac. I de la LDF</t>
  </si>
  <si>
    <t>Obligaciones a Corto Plazo (pp)</t>
  </si>
  <si>
    <r>
      <t>Monto de Ingresos Excedentes derivados de ILD destinados al fin señalado por el Artículo 14, párrafo segundo y en el artículo 21 y Noveno Transitorio de la LDF</t>
    </r>
    <r>
      <rPr>
        <sz val="8"/>
        <color theme="1"/>
        <rFont val="Times New Roman"/>
        <family val="1"/>
      </rPr>
      <t xml:space="preserve"> </t>
    </r>
    <r>
      <rPr>
        <i/>
        <sz val="8"/>
        <color theme="1"/>
        <rFont val="Arial"/>
        <family val="2"/>
      </rPr>
      <t>(jj)</t>
    </r>
  </si>
  <si>
    <t>Anexo 3</t>
  </si>
  <si>
    <t>Incrementos en inversiones producido por revaluación</t>
  </si>
  <si>
    <t>Materias Primas y Materiales de
Producción y Comercialización</t>
  </si>
  <si>
    <t>_x000D_Obra Pública en Bienes de Dominio Público</t>
  </si>
  <si>
    <t>Los conceptos incluidos en los movimientos de partidas (o rubros) que no afectan al efectivo, que aparecen en el presente formato son enunciativos y tienen como finalidad mostrar algunos ejemplos para elaborar esta Nota.</t>
  </si>
  <si>
    <t>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</si>
  <si>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Formato 6a Estado Analítico del Ejercicio del Presupuesto de Egresos Detallado - LDF</t>
  </si>
  <si>
    <t>Formato 6d Estado Analítico del Ejercicio del Presupuesto de Egresos Detallado - LDF</t>
  </si>
  <si>
    <r>
      <t>Derechos a recibir efectivo y equivalentes, y bienes o servicios a recibir</t>
    </r>
    <r>
      <rPr>
        <sz val="10"/>
        <color rgb="FFFF0000"/>
        <rFont val="Arial"/>
        <family val="2"/>
      </rPr>
      <t/>
    </r>
  </si>
  <si>
    <t>Inversiones Financieras</t>
  </si>
  <si>
    <t xml:space="preserve">Fondos de Bienes de Terceros en Administración y/o en Garantía </t>
  </si>
  <si>
    <t>Pasivos diferidos y otros.</t>
  </si>
  <si>
    <t xml:space="preserve">Conciliación de los Flujos de Efectivo Netos </t>
  </si>
  <si>
    <t xml:space="preserve">Estado de Actividades </t>
  </si>
  <si>
    <t xml:space="preserve">Estado de Situación Financiera </t>
  </si>
  <si>
    <t>Fondos con afectación específica e Inversiones Financieras</t>
  </si>
  <si>
    <t xml:space="preserve">Depreciación de Bienes Muebles e  Inmuebles </t>
  </si>
  <si>
    <t xml:space="preserve">Amortización de Activos Intangibles y Diferidos </t>
  </si>
  <si>
    <t xml:space="preserve">Reporte Analítico de Cuentas por Pagar </t>
  </si>
  <si>
    <t xml:space="preserve">Clasificador por Rubro de Ingresos por Clase (tercer nivel) </t>
  </si>
  <si>
    <t>Otros ingresos.</t>
  </si>
  <si>
    <r>
      <t>Gastos y Otras Pérdidas</t>
    </r>
    <r>
      <rPr>
        <sz val="10"/>
        <color theme="1"/>
        <rFont val="Arial"/>
        <family val="2"/>
      </rPr>
      <t/>
    </r>
  </si>
  <si>
    <r>
      <t>Modificaciones a la Hacienda Pública / Patrimonio</t>
    </r>
    <r>
      <rPr>
        <sz val="10"/>
        <color theme="1"/>
        <rFont val="Arial"/>
        <family val="2"/>
      </rPr>
      <t/>
    </r>
  </si>
  <si>
    <t>Análisis de los saldos inicial y final del efectivo y equivalentes.</t>
  </si>
  <si>
    <t>Adquisiciones de bienes muebles e inmuebles.</t>
  </si>
  <si>
    <r>
      <t>Rubro</t>
    </r>
    <r>
      <rPr>
        <b/>
        <sz val="10"/>
        <rFont val="Arial"/>
        <family val="2"/>
      </rPr>
      <t xml:space="preserve"> de </t>
    </r>
    <r>
      <rPr>
        <b/>
        <sz val="10"/>
        <rFont val="Arial"/>
        <family val="2"/>
      </rPr>
      <t xml:space="preserve"> Ingresos</t>
    </r>
  </si>
  <si>
    <r>
      <t>Clasificación por Objeto del Gasto</t>
    </r>
    <r>
      <rPr>
        <b/>
        <sz val="11"/>
        <rFont val="Arial"/>
        <family val="2"/>
      </rPr>
      <t xml:space="preserve"> (Capítulo y Concepto)</t>
    </r>
  </si>
  <si>
    <t>Relación de Cuentas Bancarias Productivas Específicas</t>
  </si>
  <si>
    <t>Contribuciones pendientes de cobro y por recuperar 
de hasta cinco ejercicios anteriores</t>
  </si>
  <si>
    <t xml:space="preserve">Inversiones Financieras </t>
  </si>
  <si>
    <t>Movimientos de  partidas (o rubros) que no afectan al efectivo</t>
  </si>
  <si>
    <t xml:space="preserve">Resultados del Ejercicio Ahorro/Desahorro </t>
  </si>
  <si>
    <t xml:space="preserve">Ganancia/Pérdida en Venta de Bienes muebles, inmuebles e intangibles </t>
  </si>
  <si>
    <t>Flujos de Efectivo Netos de lasActividades De Operación</t>
  </si>
  <si>
    <t>1. Total de Ingresos Presupuestarios</t>
  </si>
  <si>
    <t xml:space="preserve">Aprovechamientos patrimoniales </t>
  </si>
  <si>
    <t>4. Total de Ingresos Contables (4 = 1 + 2 - 3)</t>
  </si>
  <si>
    <r>
      <t xml:space="preserve">1. Total de egresos </t>
    </r>
    <r>
      <rPr>
        <b/>
        <sz val="11"/>
        <color theme="1"/>
        <rFont val="Calibri"/>
        <family val="2"/>
        <scheme val="minor"/>
      </rPr>
      <t>presupuestarios</t>
    </r>
  </si>
  <si>
    <t>Al 31 de Diciembre del 2022</t>
  </si>
  <si>
    <t>MUNICIPIO DE BURGOS, TAMAULIPAS</t>
  </si>
  <si>
    <t>Del 01 de Enero del 2022 al 31 de Diciembre del 2022</t>
  </si>
  <si>
    <t>Del 01 de Enero al 31 de Diciembre del 2022</t>
  </si>
  <si>
    <t>Periodo del 01 de Enero al 31 de Diciembre del 2022</t>
  </si>
  <si>
    <t>EJERCICIO FISCAL 2022</t>
  </si>
  <si>
    <t>Ejercicio 2022</t>
  </si>
  <si>
    <t>Estado de Origen y Aplicación de Recursos FORTAMUN</t>
  </si>
  <si>
    <t>Estado de Origen y Aplicación de Recursos FISMUN</t>
  </si>
  <si>
    <t>Al 2022</t>
  </si>
  <si>
    <t>Al 31 de diciembre del 2022</t>
  </si>
  <si>
    <t xml:space="preserve"> Al 31 de Diciembre del 2022</t>
  </si>
  <si>
    <t xml:space="preserve"> Del 01 de Enero al 31 de Diciembre del 2022</t>
  </si>
  <si>
    <t>Correspondiente del 01 de Enero al 31 de Diciembre del 2022</t>
  </si>
  <si>
    <t>Del  01 de Enero del 2022 al 31 de Diciembre del 2022</t>
  </si>
  <si>
    <t>Del 01 De Enero del 2022 al 31 de Diciembre del 2022</t>
  </si>
  <si>
    <t>Hacienda Pública/Patrimonio Contribuido Neto de 2021</t>
  </si>
  <si>
    <t>Hacienda Pública/Patrimonio Generado Neto de 2021</t>
  </si>
  <si>
    <t>Exceso o Insuficiencia en la Actualización de la Hacienda Pública/Patrimonio Neto de 2021</t>
  </si>
  <si>
    <t>Hacienda Pública / Patrimonio Neto del Ejercicio 2021</t>
  </si>
  <si>
    <t>Cambios en la Hacienda Pública / Patrimonio Contribuido Neto del Ejercicio 2022</t>
  </si>
  <si>
    <t>Variaciones de la Hacienda Pública/Patrimonio Generado Neto de 2022</t>
  </si>
  <si>
    <t>Hacienda Pública / Patrimonio Neto Final de 2022</t>
  </si>
  <si>
    <t>Cambios en el Exceso o Insuficiencia en la Actualización de la Hacienda Pública/Patrimonio Neto de 2022</t>
  </si>
  <si>
    <t>(6=5 - 1)</t>
  </si>
  <si>
    <t>PRESIDENCIA</t>
  </si>
  <si>
    <t>DIF MUNICIPAL</t>
  </si>
  <si>
    <t>FISM</t>
  </si>
  <si>
    <t>FORTAMUN</t>
  </si>
  <si>
    <t>01-01-0001</t>
  </si>
  <si>
    <t>Terreno de Presidencia</t>
  </si>
  <si>
    <t>01-01-0002</t>
  </si>
  <si>
    <t>Terreno Dif</t>
  </si>
  <si>
    <t>01-01-0003</t>
  </si>
  <si>
    <t>Terreno Esc. Primaria Antigua</t>
  </si>
  <si>
    <t>01-01-0004</t>
  </si>
  <si>
    <t>Terreno plaza Municipal</t>
  </si>
  <si>
    <t>01-01-0005</t>
  </si>
  <si>
    <t>Terreno Casino</t>
  </si>
  <si>
    <t>01-01-0006</t>
  </si>
  <si>
    <t>Terreno Contiguo al Casino</t>
  </si>
  <si>
    <t>01-01-0007</t>
  </si>
  <si>
    <t>Terreno Maquiladora</t>
  </si>
  <si>
    <t>01-01-0008</t>
  </si>
  <si>
    <t>Terreno Lienzo Charro</t>
  </si>
  <si>
    <t>01-01-0009</t>
  </si>
  <si>
    <t>Terreno UBR</t>
  </si>
  <si>
    <t>01-01-0010</t>
  </si>
  <si>
    <t>Terreno de CAIC</t>
  </si>
  <si>
    <t>01-01-0011</t>
  </si>
  <si>
    <t>Terreno Universidad Politecnica</t>
  </si>
  <si>
    <t>01-01-0012</t>
  </si>
  <si>
    <t>Terreno Basurero Viejo</t>
  </si>
  <si>
    <t>01-01-0013</t>
  </si>
  <si>
    <t>Terreno Basurero Nuevo</t>
  </si>
  <si>
    <t>01-01-0014</t>
  </si>
  <si>
    <t>Terreno Area Verde Col. Nuevo Santander</t>
  </si>
  <si>
    <t>01-01-0015</t>
  </si>
  <si>
    <t>Terreno Cemsadet</t>
  </si>
  <si>
    <t>01-01-0016</t>
  </si>
  <si>
    <t>Ampliacion Via Publica Esq. Blvd. 2</t>
  </si>
  <si>
    <t>03-01-02-01-0001</t>
  </si>
  <si>
    <t>Edificio de Maquiladora</t>
  </si>
  <si>
    <t>03-02-01-10-0001</t>
  </si>
  <si>
    <t>Edificio Presidencia</t>
  </si>
  <si>
    <t>03-02-01-10-0002</t>
  </si>
  <si>
    <t>Edificio Cemsadet 08</t>
  </si>
  <si>
    <t>03-02-02-03-0001</t>
  </si>
  <si>
    <t>Edificios Esc. Primaria Antigua</t>
  </si>
  <si>
    <t>03-02-02-03-0002</t>
  </si>
  <si>
    <t>Edificio Universidad Politecnica</t>
  </si>
  <si>
    <t>03-02-03-02-0001</t>
  </si>
  <si>
    <t>Edificio Lienzo Charro</t>
  </si>
  <si>
    <t>03-02-03-03-0001</t>
  </si>
  <si>
    <t>Edificio Plaza Municipal</t>
  </si>
  <si>
    <t>03-02-04-01-0001</t>
  </si>
  <si>
    <t>Edificios UBR</t>
  </si>
  <si>
    <t>03-02-04-08-0001</t>
  </si>
  <si>
    <t>Casa en maquiladora</t>
  </si>
  <si>
    <t>03-02-04-09-0001</t>
  </si>
  <si>
    <t>Edificios DIF</t>
  </si>
  <si>
    <t>03-02-04-09-0002</t>
  </si>
  <si>
    <t>Edificios CAIC</t>
  </si>
  <si>
    <t>03-02-06-07-0001</t>
  </si>
  <si>
    <t>Edificios Casino</t>
  </si>
  <si>
    <t>03-02-06-07-0002</t>
  </si>
  <si>
    <t>Edificios solar contiguo al casino</t>
  </si>
  <si>
    <t>1231-01-01-0017</t>
  </si>
  <si>
    <t>TOTAL-.</t>
  </si>
  <si>
    <t>Ampliación vía pública Boulevard 2</t>
  </si>
  <si>
    <t>1241-1-511-1-0001</t>
  </si>
  <si>
    <t>1241-1-511-1-0002</t>
  </si>
  <si>
    <t>1241-1-511-1-0003</t>
  </si>
  <si>
    <t>1241-1-511-1-0004</t>
  </si>
  <si>
    <t>1241-1-511-1-0005</t>
  </si>
  <si>
    <t>1241-1-511-1-0006</t>
  </si>
  <si>
    <t>1241-1-511-1-0007</t>
  </si>
  <si>
    <t>1241-1-511-1-0008</t>
  </si>
  <si>
    <t>1241-1-511-1-0009</t>
  </si>
  <si>
    <t>1241-1-511-1-0010</t>
  </si>
  <si>
    <t>1241-1-511-1-0011</t>
  </si>
  <si>
    <t>1241-1-511-1-0012</t>
  </si>
  <si>
    <t>1241-1-511-2-0001</t>
  </si>
  <si>
    <t>1241-1-511-2-0002</t>
  </si>
  <si>
    <t>1241-1-511-2-0003</t>
  </si>
  <si>
    <t>1241-1-511-3-0001</t>
  </si>
  <si>
    <t>1241-1-511-3-0002</t>
  </si>
  <si>
    <t>1241-1-511-3-0003</t>
  </si>
  <si>
    <t>1241-1-511-3-0004</t>
  </si>
  <si>
    <t>1241-1-511-4-0001</t>
  </si>
  <si>
    <t>1241-3-515-1-0001</t>
  </si>
  <si>
    <t>1241-3-515-1-0002</t>
  </si>
  <si>
    <t>1241-3-515-1-0003</t>
  </si>
  <si>
    <t>1241-3-515-1-0004</t>
  </si>
  <si>
    <t>1241-3-515-1-0005</t>
  </si>
  <si>
    <t>1241-3-515-1-0006</t>
  </si>
  <si>
    <t>1241-3-515-1-0007</t>
  </si>
  <si>
    <t>1241-3-515-1-0008</t>
  </si>
  <si>
    <t>1241-3-515-1-0009</t>
  </si>
  <si>
    <t>1241-3-515-2-0001</t>
  </si>
  <si>
    <t>1241-3-515-2-0002</t>
  </si>
  <si>
    <t>1241-3-515-2-0003</t>
  </si>
  <si>
    <t>1241-3-515-2-0004</t>
  </si>
  <si>
    <t>1241-3-515-2-0005</t>
  </si>
  <si>
    <t>1241-3-515-2-0006</t>
  </si>
  <si>
    <t>1241-3-515-2-0007</t>
  </si>
  <si>
    <t>1241-3-515-2-0008</t>
  </si>
  <si>
    <t>1241-3-515-2-0009</t>
  </si>
  <si>
    <t>1241-3-515-2-0010</t>
  </si>
  <si>
    <t>1241-3-515-2-0011</t>
  </si>
  <si>
    <t>1241-3-515-2-0012</t>
  </si>
  <si>
    <t>1241-3-515-2-0013</t>
  </si>
  <si>
    <t>1241-3-515-2-0014</t>
  </si>
  <si>
    <t>1241-3-515-2-0015</t>
  </si>
  <si>
    <t>1241-3-515-2-0016</t>
  </si>
  <si>
    <t>1241-3-515-2-0017</t>
  </si>
  <si>
    <t>1241-3-515-2-0018</t>
  </si>
  <si>
    <t>1241-3-515-2-0019</t>
  </si>
  <si>
    <t>1241-3-515-2-0020</t>
  </si>
  <si>
    <t>1241-3-515-2-0021</t>
  </si>
  <si>
    <t>1241-3-515-2-0022</t>
  </si>
  <si>
    <t>1241-3-515-3-0001</t>
  </si>
  <si>
    <t>1241-3-515-3-0002</t>
  </si>
  <si>
    <t>1241-3-515-4-0001</t>
  </si>
  <si>
    <t>1241-3-515-4-0002</t>
  </si>
  <si>
    <t>1241-3-515-4-0003</t>
  </si>
  <si>
    <t>1241-3-515-4-0004</t>
  </si>
  <si>
    <t>1241-3-515-4-0005</t>
  </si>
  <si>
    <t>1241-3-515-4-0006</t>
  </si>
  <si>
    <t>1241-9-519-1-0001</t>
  </si>
  <si>
    <t>1241-9-519-1-0002</t>
  </si>
  <si>
    <t>1241-9-519-1-0003</t>
  </si>
  <si>
    <t>1241-9-519-1-0004</t>
  </si>
  <si>
    <t>1241-9-519-1-0005</t>
  </si>
  <si>
    <t>1241-9-519-1-0006</t>
  </si>
  <si>
    <t>1244-1-5411</t>
  </si>
  <si>
    <t>1244-1-541-1-0001</t>
  </si>
  <si>
    <t>1244-1-541-1-0002</t>
  </si>
  <si>
    <t>1244-1-541-1-0003</t>
  </si>
  <si>
    <t>1244-1-541-1-0004</t>
  </si>
  <si>
    <t>1244-1-541-1-0005</t>
  </si>
  <si>
    <t>1244-1-541-1-0006</t>
  </si>
  <si>
    <t>1244-1-541-1-0007</t>
  </si>
  <si>
    <t>1244-1-541-1-0008</t>
  </si>
  <si>
    <t>1244-1-541-1-0009</t>
  </si>
  <si>
    <t>1244-1-541-1-0010</t>
  </si>
  <si>
    <t>1244-1-541-1-0011</t>
  </si>
  <si>
    <t>1244-1-541-1-0012</t>
  </si>
  <si>
    <t>1244-1-541-2-0001</t>
  </si>
  <si>
    <t>1244-1-541-3-0001</t>
  </si>
  <si>
    <t>1246-3-563-1-0001</t>
  </si>
  <si>
    <t>1246-4-564-1-0001</t>
  </si>
  <si>
    <t>1246-4-564-1-0002</t>
  </si>
  <si>
    <t>1246-4-564-1-0003</t>
  </si>
  <si>
    <t>1246-4-564-1-0004</t>
  </si>
  <si>
    <t>1246-4-564-1-0005</t>
  </si>
  <si>
    <t>1246-4-564-1-0006</t>
  </si>
  <si>
    <t>1246-4-564-1-0007</t>
  </si>
  <si>
    <t>1246-4-564-1-0008</t>
  </si>
  <si>
    <t>1246-4-564-1-0009</t>
  </si>
  <si>
    <t>1246-4-564-1-0010</t>
  </si>
  <si>
    <t>1246-4-564-1-0011</t>
  </si>
  <si>
    <t>1246-4-564-1-0012</t>
  </si>
  <si>
    <t>1246-4-564-1-0013</t>
  </si>
  <si>
    <t>1246-4-564-1-0014</t>
  </si>
  <si>
    <t>1246-4-564-1-0015</t>
  </si>
  <si>
    <t>1246-4-564-1-0016</t>
  </si>
  <si>
    <t>1246-4-564-1-0017</t>
  </si>
  <si>
    <t>1246-4-564-1-0018</t>
  </si>
  <si>
    <t>1246-4-564-1-0019</t>
  </si>
  <si>
    <t>1246-4-564-1-0020</t>
  </si>
  <si>
    <t>1246-4-564-1-0021</t>
  </si>
  <si>
    <t>1246-7-567-1-0001</t>
  </si>
  <si>
    <t>1246-7-567-1-0002</t>
  </si>
  <si>
    <t>1246-7-567-1-0003</t>
  </si>
  <si>
    <t>1246-7-567-1-0004</t>
  </si>
  <si>
    <t>1246-7-567-2-0001</t>
  </si>
  <si>
    <t>1246-7-567-2-0002</t>
  </si>
  <si>
    <t>1246-7-567-2-0003</t>
  </si>
  <si>
    <t>1241-3-515-2-0023</t>
  </si>
  <si>
    <t>1241-3-515-4-0007</t>
  </si>
  <si>
    <t>1246-7-567-1-0005</t>
  </si>
  <si>
    <t>1244-1-541-1-0013</t>
  </si>
  <si>
    <t>1241-3-515-1-0010</t>
  </si>
  <si>
    <t>1241-3-515-1-0011</t>
  </si>
  <si>
    <t>1241-3-515-1-0012</t>
  </si>
  <si>
    <t>1241-3-515-4-0008</t>
  </si>
  <si>
    <t>1246-4-564-1-0022</t>
  </si>
  <si>
    <t>1246-4-564-1-0023</t>
  </si>
  <si>
    <t>1246-4-564-1-0024</t>
  </si>
  <si>
    <t>1246-4-564-1-0025</t>
  </si>
  <si>
    <t>1246-4-564-1-0026</t>
  </si>
  <si>
    <t xml:space="preserve">TOTAL-. </t>
  </si>
  <si>
    <t>ESCRITORIO DE MADERA P/COMPUTADORA</t>
  </si>
  <si>
    <t xml:space="preserve">ESCRITORIO METALICO CON MADERA P/COMPUTADORA </t>
  </si>
  <si>
    <t>ESCRITORIO DE MADERA COLOR NEGRO</t>
  </si>
  <si>
    <t>ESCRITORIO METALICO CON MADERA</t>
  </si>
  <si>
    <t>ESCRITORIO METALICO COLOR PLATEADO CON MADERA</t>
  </si>
  <si>
    <t>ESCRITORIO TIPO MESA METALICO CON MADERA</t>
  </si>
  <si>
    <t>ESCRITORIO DE MADERA 2 PZAS C/3 CAJONES</t>
  </si>
  <si>
    <t>ESCRITORIO EJECUTIVO DE 2 CAJONES DE MADERA</t>
  </si>
  <si>
    <t>ESCRITORIO DE MADERA FORRADO DE PIEL 4 CAJONES</t>
  </si>
  <si>
    <t>ESCRITORIO DE MADERA NEGRO CON GABINETE</t>
  </si>
  <si>
    <t>ESCRITORIO CON DOS CAJONES CON CERRADURA</t>
  </si>
  <si>
    <t>ARCHIVERO METALICO CON 4 CAJONES</t>
  </si>
  <si>
    <t>ARCHIVERO DE MADERA VERTICAL 4 CAJONES</t>
  </si>
  <si>
    <t>ARCHIVERO DE 4 GABETAS</t>
  </si>
  <si>
    <t>SILLON EJECUTIVO MOD. E1-8851</t>
  </si>
  <si>
    <t>SILLA DE VISITA</t>
  </si>
  <si>
    <t>SOFA CONVERTIBLE</t>
  </si>
  <si>
    <t>DESTRUCTORA DE DOCUMENTOS</t>
  </si>
  <si>
    <t>LAPTOP</t>
  </si>
  <si>
    <t>COMPUTADORA PORTATIL ASUS 4GB AZUL</t>
  </si>
  <si>
    <t>COMPUTADORA LP NOT BOOK 1</t>
  </si>
  <si>
    <t>COMPUTADORA LP NOT BOOK 2</t>
  </si>
  <si>
    <t>COMPUTADORA LP NOT BOOK 3</t>
  </si>
  <si>
    <t>COMPUTADORA LP NOT BOOK 4</t>
  </si>
  <si>
    <t>LAPTOP HP 14-CK0001LA</t>
  </si>
  <si>
    <t>LAPTOP 2 EN 1 CORE</t>
  </si>
  <si>
    <t>LAPTOP HP A6</t>
  </si>
  <si>
    <t>EQUIPO DE COMPUTO NEGRO</t>
  </si>
  <si>
    <t>COMPUTADORA DE ESCRITORIO</t>
  </si>
  <si>
    <t>COMPUTADORA COMPLETA</t>
  </si>
  <si>
    <t>CPU INTEL CELERON 2.6GHZ 4GB RAM</t>
  </si>
  <si>
    <t>CPU CON PROGRAMAS</t>
  </si>
  <si>
    <t>CPU</t>
  </si>
  <si>
    <t>COMPUTADORA DE ESCRITORIO HP</t>
  </si>
  <si>
    <t>COMPUTADORA LENOVO MTM: FOBX002CLD</t>
  </si>
  <si>
    <t>COMPUTADORA HP MOD 20-E112LA</t>
  </si>
  <si>
    <t>COMPUTADORA LENOVO MTM: FOBW002JLD</t>
  </si>
  <si>
    <t>COMPUTADORA LENOVO MTM: FOBB009KLD</t>
  </si>
  <si>
    <t>COMPUTADORA LENOVO MTM: FOBW002JLD 2</t>
  </si>
  <si>
    <t>COMPUTADORA CPU COREL</t>
  </si>
  <si>
    <t>TABLET 10 HYUNDAI HY KORAL 10XK</t>
  </si>
  <si>
    <t>IMPRESORA HP</t>
  </si>
  <si>
    <t>MULTIFUNCIONAL HP JEPTRO 8620</t>
  </si>
  <si>
    <t>MULTIFUNCIONAL HP LASER JET</t>
  </si>
  <si>
    <t>MULTIFUNCIONAL HP M521DN</t>
  </si>
  <si>
    <t>IMPRESORA LASER MULTIFUNCIONAL</t>
  </si>
  <si>
    <t>MULTIFUNCIONAL HP TANQUE TINTA 315</t>
  </si>
  <si>
    <t>IMPRESORA EPSON L120 ECOTANK C</t>
  </si>
  <si>
    <t>IMPRSORA LASER MULTIFUNCIONAL 2</t>
  </si>
  <si>
    <t>CAJA FUERTE METALICA COLOR NEGRO</t>
  </si>
  <si>
    <t>LAVADORA 18KG BLANCA</t>
  </si>
  <si>
    <t xml:space="preserve">CAMARA FOTOGRAFICA </t>
  </si>
  <si>
    <t>CAMARA DIGITAL</t>
  </si>
  <si>
    <t>T.V. SAMSUNG 40 LED</t>
  </si>
  <si>
    <t>CAMARAS DE SEGURIDAD</t>
  </si>
  <si>
    <t>REVOLVEDORA DE BULTO DE CEMENTO</t>
  </si>
  <si>
    <t>CORTADORA DE ZACATE 1</t>
  </si>
  <si>
    <t>CORTADORA DE ZACATE 2</t>
  </si>
  <si>
    <t>CORTADORA DE ZACATE 3</t>
  </si>
  <si>
    <t>CORTADORA DE ZACATE 4</t>
  </si>
  <si>
    <t>COMPRESOR DE AIRE 4HP TRUPER</t>
  </si>
  <si>
    <t>SOPLADORA ELECTRICA</t>
  </si>
  <si>
    <t>MOTOSIERRA</t>
  </si>
  <si>
    <t>MINISPLIT 1 1/2 TON</t>
  </si>
  <si>
    <t>MINISPLIT 12000BTU</t>
  </si>
  <si>
    <t>AC WESTINGOUSE MINI 2T</t>
  </si>
  <si>
    <t>MINISPLIT MIRAGE 1 TON</t>
  </si>
  <si>
    <t>MINISPLIT MIRAGE 2 TON</t>
  </si>
  <si>
    <t>MINISPLIT MIRAGE MODELO LIGHT 110 FRIO Y CALOR 1</t>
  </si>
  <si>
    <t>MINISPLIT MIRAGE MODELO LIGHT 110 FRIO Y CALOR 2</t>
  </si>
  <si>
    <t>MINISPLIT 1 TON MIRAGE FRIO Y CALOR 1</t>
  </si>
  <si>
    <t>MINISPLIT 1 TON MIRAGE FRIO Y CALOR 2</t>
  </si>
  <si>
    <t>MINISPLIT 1 TON MIRAGE FRIO Y CALOR 3</t>
  </si>
  <si>
    <t>MINISPLIT 2 TON MIRAGE FRIO Y CALOR</t>
  </si>
  <si>
    <t>MINISPLIT  MIRAGE LIFE DE 2 TON  F/C 001</t>
  </si>
  <si>
    <t>MINISPLIT  MIRAGE LIFE DE 2 TON  F/C 002</t>
  </si>
  <si>
    <t>MINISPLIT  MIRAGE LIFE DE 2 TON  F/C 003</t>
  </si>
  <si>
    <t>MINISPLIT  MIRAGE LIFE DE 2 TON  F/C 004</t>
  </si>
  <si>
    <t>MINISPLIT  MIRAGE LIFE DE 2 TON  F/C 005</t>
  </si>
  <si>
    <t>MINISPLIT  MIRAGE LIFE DE 2 TON  F/C 006</t>
  </si>
  <si>
    <t>MINISPLIT  MIRAGE LIFE DE 2 TON  F/C 007</t>
  </si>
  <si>
    <t>CHEVOLET CHEYENNE MOD 2008</t>
  </si>
  <si>
    <t>FORD LOBO MOD 2000</t>
  </si>
  <si>
    <t>FORD LOBO</t>
  </si>
  <si>
    <t>FORD ECONOLINE 2007 (CHATARRA)</t>
  </si>
  <si>
    <t>CHEVROLET VAN ASTRO (CHATARRA)</t>
  </si>
  <si>
    <t>FORD VAN 1999 (CHATARRA)</t>
  </si>
  <si>
    <t>CHEVROLET CHEVY VAN (CHATARRA)</t>
  </si>
  <si>
    <t>FORD VAN (CHATARRA)</t>
  </si>
  <si>
    <t>FORD LOBO 2004 GUINDA</t>
  </si>
  <si>
    <t>FORD LOBO MODELO 1997</t>
  </si>
  <si>
    <t>FORD LOBO 2009</t>
  </si>
  <si>
    <t>CHEVROLETT SILVERADO 2003</t>
  </si>
  <si>
    <t>FORD F150</t>
  </si>
  <si>
    <t>AMBULANCIA CHEVROLET</t>
  </si>
  <si>
    <t>CAMION DE VOLTEO KW MOD 1995</t>
  </si>
  <si>
    <t>COMPUTADORA OPTIPLEX 5060</t>
  </si>
  <si>
    <t>MULTIFUCIONAL LASER M521DN</t>
  </si>
  <si>
    <t>DESBROZADORA STTHL</t>
  </si>
  <si>
    <t>CAMIONETA CHEVOROLET SILVERADO 2001</t>
  </si>
  <si>
    <t>LAPTOP DELL LATITUDE 5470/5450</t>
  </si>
  <si>
    <t>MULTIFUNCIONAL LASER MONOCROMÁTICO LASERJET</t>
  </si>
  <si>
    <t>AIRE ACONDICIONADO 2 TONELADAS MARCA MIRAGE</t>
  </si>
  <si>
    <t>AIRE ACONDICIONADO 1 TONELADAS MARCA MIRAGE</t>
  </si>
  <si>
    <t>MINISPLIT 2 TON  CASINO MUNICIPAL</t>
  </si>
  <si>
    <t>MINISPLIT 2 TON CASINO MUNICIPAL</t>
  </si>
  <si>
    <t>FISMUN 2022</t>
  </si>
  <si>
    <t>FORTAMUN 2022</t>
  </si>
  <si>
    <t>GASTO CORRIENTE 2022</t>
  </si>
  <si>
    <t>FISMUN</t>
  </si>
  <si>
    <t>GASTO CORRIENTE</t>
  </si>
  <si>
    <t>CONSTRUCCION DE DRENAJE SANITARIOEN LA COLONIA NUEVO SANTANDER DEL MUNICIPIO DE BURGOS</t>
  </si>
  <si>
    <t>COLONIA NUEVO SANTANDER DEL MUNICIPIO DE BURGOS</t>
  </si>
  <si>
    <t>MBT/FISMUN-2022/001</t>
  </si>
  <si>
    <t>RAFAEL CANTU ALVAREZ</t>
  </si>
  <si>
    <t>TERMINADA</t>
  </si>
  <si>
    <t>CONSTRUCCION DE CANCHA DEPORTIVA EN EL EJIDO CANDIDO AGUILAR DEL MUNICIPIO DE BURGOS</t>
  </si>
  <si>
    <t>EJIDO CANDIDO AGUILAR</t>
  </si>
  <si>
    <t>MBT/FISMUN-2022/002</t>
  </si>
  <si>
    <t>NORMA PATRICIA ALMAGUER MUÑIZ</t>
  </si>
  <si>
    <t>OBRA MBT/FISMUN-2022/003  REHABILITACION DE DRENAJE SANITARIO EN LA COLONIA  BENITO JUAREZ DEL MUNICIPIO DE BURGOS</t>
  </si>
  <si>
    <t xml:space="preserve"> COLONIA  BENITO JUAREZ DEL MUNICIPIO DE BURGOS</t>
  </si>
  <si>
    <t>MBT/FISMUN-2022/003</t>
  </si>
  <si>
    <t>ALFONSO SALAZAR GONZALEZ</t>
  </si>
  <si>
    <t> REHABILITACION DE CAMINO RURAL EN EL EJIDO EL HUIZACHE DEL MUNICIPIO DE BURGOS</t>
  </si>
  <si>
    <t xml:space="preserve"> EJIDO EL HUIZACHE DEL MUNICIPIO DE BURGOS</t>
  </si>
  <si>
    <t>MBT/FISMUN-2022/004</t>
  </si>
  <si>
    <t>REHABILITACION DE  CANCHA DEPORTIVA EN LA COLONIA ALBERTO CARRERA TORRES EN EL MUNICIPIO DE BURGOS</t>
  </si>
  <si>
    <t>COLONIA ALBERTO CARRERA TORRES EN EL MUNICIPIO DE BURGOS</t>
  </si>
  <si>
    <t>MBT/FISMUN-2022/005</t>
  </si>
  <si>
    <t>CONSTRUCCION DE AULA EN EL EJIDO EL MULATO DEL MUNICIPIO DE BURGOS</t>
  </si>
  <si>
    <t xml:space="preserve"> EJIDO EL MULATO DEL MUNICIPIO DE BURGOS</t>
  </si>
  <si>
    <t>MBT/FISMUN-2022/006</t>
  </si>
  <si>
    <t>CONSTRUCCION DE CALLE DE CONCRETO HIDRAULICO  EN EL EJIDO LAZARO CARDENAS DEL MUNICIPIO DE BURGOS</t>
  </si>
  <si>
    <t>EJIDO LAZARO CARDENAS DEL MUNICIPIO DE BURGOS</t>
  </si>
  <si>
    <t>MBT/FISMUN-2022/007</t>
  </si>
  <si>
    <t>CONSTRUCCION DE RED DE AGUA POTABLE EN EL EJIDO FRANCISCO I. MADERO DE BURGOS TAMAULIPAS</t>
  </si>
  <si>
    <t>EJIDO FRANCISCO I. MADERO DE BURGOS TAMAULIPAS</t>
  </si>
  <si>
    <t>MBT/FISMUN-2022/008</t>
  </si>
  <si>
    <t>REHABILITACION DE ALUMBRADO PUBLICO EN LA PLAZA PRINCIPAL DE LA CABECERA MUNICIPAL DE BURGOS</t>
  </si>
  <si>
    <t xml:space="preserve"> CABECERA MUNICIPAL DE BURGOS</t>
  </si>
  <si>
    <t>MBT/FISMUN-2022/009</t>
  </si>
  <si>
    <t>JESUS RICARDO VAZQUEZ EGUIA</t>
  </si>
  <si>
    <t>AMPLIACION DE DRENAJE SANITARIO EN LA COLONIA AMPLIACION BENITO JUAREZ EN EL MUNICIPIO DE BURGOS TAMAULIPAS</t>
  </si>
  <si>
    <t>COLONIA AMPLIACION BENITO JUAREZ EN EL MUNICIPIO DE BURGOS TAMAULIPAS</t>
  </si>
  <si>
    <t>MBT/FISMUN-2022/010</t>
  </si>
  <si>
    <t>LIMPIEZA DE MALEZA EN ACOTAMIENTO DE LA CARRETERA BURGOS LIMITE CON CRUILLAS EN EL MUNICIPIO DE BURGOS</t>
  </si>
  <si>
    <t>CARRETERA BURGOS LIMITE CON CRUILLAS EN EL MUNICIPIO DE BURGOS</t>
  </si>
  <si>
    <t>MBT/PD-2022/001</t>
  </si>
  <si>
    <t>LIMPIEZA DE MALEZA EN ACOTAMIENTO DE LA CARRETERA BURGOS- LIMITES CON LINARES NUEVO LEON EN EL MUNICIPIO DE BURGOS</t>
  </si>
  <si>
    <t>CARRETERA BURGOS- LIMITES CON LINARES NUEVO LEON EN EL MUNICIPIO DE BURGOS</t>
  </si>
  <si>
    <t>MBT/FORTAMUN-2022/001</t>
  </si>
  <si>
    <t>INVITACION A CUANDO MENOS TRES CONTRATISTAS</t>
  </si>
  <si>
    <t>SIN MOVIMIENTOS</t>
  </si>
  <si>
    <t>NO APLICA</t>
  </si>
  <si>
    <t>1123-02</t>
  </si>
  <si>
    <t>1123-04</t>
  </si>
  <si>
    <t>1123-05</t>
  </si>
  <si>
    <t>D00001</t>
  </si>
  <si>
    <t>SIC. DE VICTORIA S.A. DE C.V.</t>
  </si>
  <si>
    <t>CADECO S.A. DE C.V.</t>
  </si>
  <si>
    <t>ADRIAN DE LEON VALLEJO</t>
  </si>
  <si>
    <t>GASTOS A COMPROBAR</t>
  </si>
  <si>
    <t>Saldo al 
31/12/2022</t>
  </si>
  <si>
    <t>COMPROBACION O REINTEGRO</t>
  </si>
  <si>
    <t>511-1-0001</t>
  </si>
  <si>
    <t>511-1-0002</t>
  </si>
  <si>
    <t>511-1-0003</t>
  </si>
  <si>
    <t>511-1-0004</t>
  </si>
  <si>
    <t>511-1-0005</t>
  </si>
  <si>
    <t>511-1-0006</t>
  </si>
  <si>
    <t>511-1-0007</t>
  </si>
  <si>
    <t>511-1-0008</t>
  </si>
  <si>
    <t>511-1-0009</t>
  </si>
  <si>
    <t>511-1-0010</t>
  </si>
  <si>
    <t>511-1-0011</t>
  </si>
  <si>
    <t>511-1-0012</t>
  </si>
  <si>
    <t>511-2-0001</t>
  </si>
  <si>
    <t>511-2-0002</t>
  </si>
  <si>
    <t>511-2-0003</t>
  </si>
  <si>
    <t>511-3-0001</t>
  </si>
  <si>
    <t>511-3-0002</t>
  </si>
  <si>
    <t>511-3-0003</t>
  </si>
  <si>
    <t>511-3-0004</t>
  </si>
  <si>
    <t>511-4-0001</t>
  </si>
  <si>
    <t>515-1-0001</t>
  </si>
  <si>
    <t>515-1-0002</t>
  </si>
  <si>
    <t>515-1-0003</t>
  </si>
  <si>
    <t>515-1-0004</t>
  </si>
  <si>
    <t>515-1-0005</t>
  </si>
  <si>
    <t>515-1-0006</t>
  </si>
  <si>
    <t>515-1-0007</t>
  </si>
  <si>
    <t>515-1-0008</t>
  </si>
  <si>
    <t>515-1-0009</t>
  </si>
  <si>
    <t>515-2-0001</t>
  </si>
  <si>
    <t>515-2-0002</t>
  </si>
  <si>
    <t>515-2-0003</t>
  </si>
  <si>
    <t>515-2-0004</t>
  </si>
  <si>
    <t>515-2-0005</t>
  </si>
  <si>
    <t>515-2-0006</t>
  </si>
  <si>
    <t>515-2-0007</t>
  </si>
  <si>
    <t>515-2-0008</t>
  </si>
  <si>
    <t>515-2-0009</t>
  </si>
  <si>
    <t>515-2-0010</t>
  </si>
  <si>
    <t>515-2-0011</t>
  </si>
  <si>
    <t>515-2-0012</t>
  </si>
  <si>
    <t>515-2-0013</t>
  </si>
  <si>
    <t>515-2-0014</t>
  </si>
  <si>
    <t>515-2-0015</t>
  </si>
  <si>
    <t>515-2-0016</t>
  </si>
  <si>
    <t>515-2-0017</t>
  </si>
  <si>
    <t>515-2-0018</t>
  </si>
  <si>
    <t>515-2-0019</t>
  </si>
  <si>
    <t>515-2-0020</t>
  </si>
  <si>
    <t>515-2-0021</t>
  </si>
  <si>
    <t>515-2-0022</t>
  </si>
  <si>
    <t>515-3-0001</t>
  </si>
  <si>
    <t>515-3-0002</t>
  </si>
  <si>
    <t>515-4-0001</t>
  </si>
  <si>
    <t>515-4-0002</t>
  </si>
  <si>
    <t>515-4-0003</t>
  </si>
  <si>
    <t>515-4-0004</t>
  </si>
  <si>
    <t>515-4-0005</t>
  </si>
  <si>
    <t>515-4-0006</t>
  </si>
  <si>
    <t>519-1-0001</t>
  </si>
  <si>
    <t>519-1-0002</t>
  </si>
  <si>
    <t>519-1-0003</t>
  </si>
  <si>
    <t>519-1-0004</t>
  </si>
  <si>
    <t>519-1-0005</t>
  </si>
  <si>
    <t>519-1-0006</t>
  </si>
  <si>
    <t>563-1-0001</t>
  </si>
  <si>
    <t>567-1-0001</t>
  </si>
  <si>
    <t>567-1-0002</t>
  </si>
  <si>
    <t>567-1-0003</t>
  </si>
  <si>
    <t>567-1-0004</t>
  </si>
  <si>
    <t>567-2-0001</t>
  </si>
  <si>
    <t>567-2-0002</t>
  </si>
  <si>
    <t>567-2-0003</t>
  </si>
  <si>
    <t>564-1-0001</t>
  </si>
  <si>
    <t>564-1-0002</t>
  </si>
  <si>
    <t>564-1-0003</t>
  </si>
  <si>
    <t>564-1-0004</t>
  </si>
  <si>
    <t>564-1-0005</t>
  </si>
  <si>
    <t>564-1-0006</t>
  </si>
  <si>
    <t>564-1-0007</t>
  </si>
  <si>
    <t>564-1-0008</t>
  </si>
  <si>
    <t>564-1-0009</t>
  </si>
  <si>
    <t>564-1-0010</t>
  </si>
  <si>
    <t>564-1-0011</t>
  </si>
  <si>
    <t>564-1-0012</t>
  </si>
  <si>
    <t>564-1-0013</t>
  </si>
  <si>
    <t>564-1-0014</t>
  </si>
  <si>
    <t>564-1-0015</t>
  </si>
  <si>
    <t>564-1-0016</t>
  </si>
  <si>
    <t>564-1-0017</t>
  </si>
  <si>
    <t>564-1-0018</t>
  </si>
  <si>
    <t>564-1-0019</t>
  </si>
  <si>
    <t>564-1-0020</t>
  </si>
  <si>
    <t>564-1-0021</t>
  </si>
  <si>
    <t>541-1-0001</t>
  </si>
  <si>
    <t>541-1-0002</t>
  </si>
  <si>
    <t>541-1-0003</t>
  </si>
  <si>
    <t>541-1-0004</t>
  </si>
  <si>
    <t>541-1-0005</t>
  </si>
  <si>
    <t>541-1-0006</t>
  </si>
  <si>
    <t>541-1-0007</t>
  </si>
  <si>
    <t>541-1-0008</t>
  </si>
  <si>
    <t>541-1-0009</t>
  </si>
  <si>
    <t>541-1-0010</t>
  </si>
  <si>
    <t>541-1-0011</t>
  </si>
  <si>
    <t>541-1-0012</t>
  </si>
  <si>
    <t>541-2-0001</t>
  </si>
  <si>
    <t>541-3-0001</t>
  </si>
  <si>
    <t>515-4-0007</t>
  </si>
  <si>
    <t>515-2-0023</t>
  </si>
  <si>
    <t>567-1-0005</t>
  </si>
  <si>
    <t>541-1-0013</t>
  </si>
  <si>
    <t>515-1-0010</t>
  </si>
  <si>
    <t>515-1-0012</t>
  </si>
  <si>
    <t>515-1-0013</t>
  </si>
  <si>
    <t>515-4-0008</t>
  </si>
  <si>
    <t>564-1-0022</t>
  </si>
  <si>
    <t>564-1-0023</t>
  </si>
  <si>
    <t>564-1-0024</t>
  </si>
  <si>
    <t>564-1-0025</t>
  </si>
  <si>
    <t>564-1-0026</t>
  </si>
  <si>
    <t>Desbrozadora Stthl</t>
  </si>
  <si>
    <t>Camioneta Chevorolet Silverado 2001</t>
  </si>
  <si>
    <t>REGULAR</t>
  </si>
  <si>
    <t>BUEN ESTADO</t>
  </si>
  <si>
    <t>Método de Depreciación: LINEA RECTA</t>
  </si>
  <si>
    <t>RETENCIONES</t>
  </si>
  <si>
    <t>ICIC 2%FISMUN</t>
  </si>
  <si>
    <t>ISR 2022</t>
  </si>
  <si>
    <t>2112-1-3261</t>
  </si>
  <si>
    <t>ARRENDAMIENTO DE MAQUINARIA</t>
  </si>
  <si>
    <t>S/N</t>
  </si>
  <si>
    <t>E00284</t>
  </si>
  <si>
    <t>2111-1-1111</t>
  </si>
  <si>
    <t>DIETAS A LEGISLADORES ESTATALES</t>
  </si>
  <si>
    <t>SUELDOS POR PAGAR</t>
  </si>
  <si>
    <t>PROVEEDORES POR PAGAR</t>
  </si>
  <si>
    <t>2117-04-03</t>
  </si>
  <si>
    <t>2117-06-01</t>
  </si>
  <si>
    <t>ISR 2020</t>
  </si>
  <si>
    <t xml:space="preserve">IMPUESTOS </t>
  </si>
  <si>
    <t>2117-08-01</t>
  </si>
  <si>
    <t>ISR 2021</t>
  </si>
  <si>
    <t>2117-08-05</t>
  </si>
  <si>
    <t>1 AL MILLAR ASE FISCALIZACION FISMUN</t>
  </si>
  <si>
    <t>2 AL MILLAR I.C.I.C. FORTAMUN</t>
  </si>
  <si>
    <t>2117-09-01</t>
  </si>
  <si>
    <t>VARIAS</t>
  </si>
  <si>
    <t>2117-09-02</t>
  </si>
  <si>
    <t>2117-09-03</t>
  </si>
  <si>
    <t>2 AL MILLAR I.C.I.C. FISMUN</t>
  </si>
  <si>
    <t>2117-09-04</t>
  </si>
  <si>
    <t>5 AL MILLAR CONTRALORIA FISMUN</t>
  </si>
  <si>
    <t>2117-09-05</t>
  </si>
  <si>
    <t>1 AL MILLAR GC</t>
  </si>
  <si>
    <t>2117-09-06</t>
  </si>
  <si>
    <t>2 AL MILLAR GC</t>
  </si>
  <si>
    <t>2117-09-07</t>
  </si>
  <si>
    <t>5 AL MILLAR GC</t>
  </si>
  <si>
    <t>2117-09-08</t>
  </si>
  <si>
    <t>1 AL MILLAR FORTAMUN</t>
  </si>
  <si>
    <t>2117-09-09</t>
  </si>
  <si>
    <t>2 AL MILLAR FORTAMUN</t>
  </si>
  <si>
    <t>2117-09-10</t>
  </si>
  <si>
    <t>5 AL MILLAR FRTAMUN</t>
  </si>
  <si>
    <t>2117-73</t>
  </si>
  <si>
    <t>ISPT</t>
  </si>
  <si>
    <t>2117-74</t>
  </si>
  <si>
    <t>RET ISR</t>
  </si>
  <si>
    <t>2190-01</t>
  </si>
  <si>
    <t>EDI VALENTIN LEAL DE LEON</t>
  </si>
  <si>
    <t>2199-01</t>
  </si>
  <si>
    <t>OSCAR DANIEL LOPEZ CRUZ</t>
  </si>
  <si>
    <t>2199-02</t>
  </si>
  <si>
    <t>IMPUESTOS SOBRE  ESPECTACULOS PUBLICOS</t>
  </si>
  <si>
    <t>IMPUESTO SOBRE LA PROPIEDAD URBANA</t>
  </si>
  <si>
    <t>IMPUESTO SOBRE LA PROPIEDAD RUSTICA</t>
  </si>
  <si>
    <t xml:space="preserve">BONIFICACIONES Y DESCUENTOS URBANOS </t>
  </si>
  <si>
    <t>BONIFICACIONES Y DESCUENTOS RUSTICOS</t>
  </si>
  <si>
    <t>IMPUESTOS SOBRE LA ADQUISICION DE INMUEBLES</t>
  </si>
  <si>
    <t xml:space="preserve">RECARGOS </t>
  </si>
  <si>
    <t>GASTOS DE EJECUCION Y COBRANZA</t>
  </si>
  <si>
    <t>REZAGO DE IMPUESTO PREDIAL</t>
  </si>
  <si>
    <t>IMPORTE</t>
  </si>
  <si>
    <t>%</t>
  </si>
  <si>
    <t>JUSTIFICACION</t>
  </si>
  <si>
    <t>COMBUSTIBLES LUBRICANTES Y ADITIVOS</t>
  </si>
  <si>
    <t>OBRAS EN BIENES DE DOMINIO PUBLICO</t>
  </si>
  <si>
    <t>SUELDO BASE A PERSONAL PERMANENTE</t>
  </si>
  <si>
    <t>CORRESPONDE AL PAGO DE SUELDOS Y SALARIOS AL PERSONAL DEL AYUNTAMIENTO.</t>
  </si>
  <si>
    <t>COMPRA DE COMBUSTIBLES  PARA VEHICULOS PROPIEDAD Y AL SERVICIO DEL AYUNTAMIENTO.</t>
  </si>
  <si>
    <t>AYUDAS SOCIALES A PERSONAS</t>
  </si>
  <si>
    <t>PAGO DE APOYOS A PERSONAS DE BAJOS RECURSOS.</t>
  </si>
  <si>
    <t xml:space="preserve">ELABORACIÓN DE OBRAS PÚBLICAS PARA BENEFICIO DE LA POBLACIÓN. </t>
  </si>
  <si>
    <t>D00070</t>
  </si>
  <si>
    <t>3220-2021</t>
  </si>
  <si>
    <t>RESULTADO DE EJERCICIOS ANTERIORES 2021</t>
  </si>
  <si>
    <t>1112-4-1-02</t>
  </si>
  <si>
    <t>REINTEGRO CORRESPONDIENTE A OBSERVACION GF-1 CUENTA PUBLICA 2021.</t>
  </si>
  <si>
    <t>D00071</t>
  </si>
  <si>
    <t>D00072</t>
  </si>
  <si>
    <t>D00073</t>
  </si>
  <si>
    <t>MULTIFUNCIONAL LASER MONOCROMATICO LASERJET PRO M428FD</t>
  </si>
  <si>
    <t>EQUIPO DE AIRE ACONDICIONADO 2 TON MARCA MIRAGE</t>
  </si>
  <si>
    <t>AIRE ACONDICIONADO MARCA MIRAGE 1 TONELADA</t>
  </si>
  <si>
    <t>LAPTOP DELL LATITUDE 5470/5450 PROCESADOR CORE i5 6ta generacion16gb 256gb ssd</t>
  </si>
  <si>
    <t xml:space="preserve"> Los Estados Financieros de los entes públicos, proveen de información financiera a los principales usuarios de la misma, al Congreso y a los ciudadanos. 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 De esta manera, se informa y explica la respuesta del gobierno a las condiciones relacionadas con la información financiera de cada período de gestión; además, de exponer aquellas políticas que podrían afectar la toma de decisiones en períodos posteriores.</t>
  </si>
  <si>
    <t>El panorama económico del Municipio es complejo, ya que los recursos financieros con los que cuenta no son suficientes para cubrir todas sus necesidades en el año 2022 y actualmente ya son años con sequias muy severas que afectan la economia de la región y se hacen mas necesario los apoyos al sector afectado.</t>
  </si>
  <si>
    <t xml:space="preserve">Burgos es un municipio y pueblo del estado de Tamaulipas, México. Según el II Conteo de Población y Vivienda, el municipio tiene 4.782 habitantes. Durante los últimos años, la población ha disminuido debido a la emigración hacia los Estados Unidos. Fue fundado en 1749 por José de Escandón, lo que lo convierte en una de las localidades más antiguas del estado, y su nombre hace referencia a la ciudad de Burgos en España. La población se dedica principalmente al sector primario. Es un territorio lleno de contrastes, hay extensas llanuras y montes altos en la parte colindante con San Carlos, el río Conchos atraviesa el municipio antes de llegar a su desembocadura en la Laguna Madre.
Durante mucho tiempo y debido a su ubicación geográfica, Linares fue el único lugar con el que existía intercambio económico. En la actualidad, la existencia de caminos y carreteras, permite la comunicación con suma facilidad con los municipios que están en las cercanías, como San Fernando, Cruillas y Méndez.
</t>
  </si>
  <si>
    <t xml:space="preserve"> El Muncipio es una Entidad Administrativa, y esta regido por un organo colegiado llamado Ayuntamiento, encabezado por el Alcade, la organización, hacendaria Municipal, presupuesto y gasto publico, los servidores publicos, el desarrollo municipal y la relacion laboral, sanciones y los recursos administrativosestan estipulados en el Codigo Municipal.
El Objeto Social del Municipio está definido en el artículo 115 de la Constitución Política de los Estados Unidos Mexicanos, el cual establece: Artículo 115. Los Estados adoptarán, para su régimen interior, la forma de gobierno republicano, representativo, popular, teniendo como base de su división territorial y de su organización política y administrativa el Municipio Libre, conforme a las bases siguientes: II. Los municipios estarán investidos de personalidad jurídica y manejarán su patrimonio conforme a la ley. Los ayuntamientos tendrán facultades para aprobar, de acuerdo con las leyes en materia municipal que deberán expedir las legislaturas de los Estados, los bandos de policía y gobierno, los reglamentos, circulares y disposiciones administrativas de observancia general dentro de sus respectivas jurisdicciones, que organicen la administración pública municipal, regulen las materias, procedimientos, funciones y servicios públicos de su competencia y aseguren la participación ciudadana y vecinal. III. Los Municipios tendrán a su cargo las funciones y servicios públicos siguientes: a) Agua potable, drenaje, alcantarillado, tratamiento y disposición de sus aguas residuales; b) Alumbrado público. c) Limpia, recolección, traslado, tratamiento y disposición final de residuos; d) Mercados y centrales de abasto. e) Panteones. f) Rastro. g) Calles, parques y jardines y su equipamiento; h) Seguridad pública, en los términos del artículo 21 de esta Constitución, policía preventiva municipal y tránsito; e i) Los demás que las Legislaturas locales determinen según las condiciones territoriales y socio-económicas de los Municipios, así como su capacidad administrativa y financiera. IV. Los municipios administrarán libremente su hacienda, la cual se formará de los rendimientos de los bienes que les pertenezcan, así como de las contribuciones y otros ingresos que las legislaturas establezcan a su favor, y en todo caso: El objetivo más importante es Administrar los recursos de la sociedad y proporcionar los servicios y cubrir las necesidades de la misma.</t>
  </si>
  <si>
    <t>Los estados financieros adjuntos han sido específicamente preparados conforme con la Ley de Contabilidad Gubernamental y la normatividad emitida por el Consejo Nacional de Armonización Contable “CONAC”. Las cifras de la Cuenta Publica al 31 de Diciembre del 2021, se presentan en pesos mexicanos históricos.</t>
  </si>
  <si>
    <t>De conformidad con los artículos 46 y 49 de la Ley de Contabilidad Gubernamental se acompañan las notas a los estados financieros contables teniendo presente los postulados de revelación suficiente e importancia relativa con la finalidad de que la información sea de mayor utilidad para los usuarios.</t>
  </si>
  <si>
    <t>NOTA: NO EXISTEN POLÍTICAS DE CONTABILIDAD SIGNIFICATIVAS QUE INFORMAR.</t>
  </si>
  <si>
    <t>Cconstrucciones en Proceso en Bienes de Dominio P</t>
  </si>
  <si>
    <t>1231-01-01-0001</t>
  </si>
  <si>
    <t>1231-01-01-0002</t>
  </si>
  <si>
    <t>1231-01-01-0003</t>
  </si>
  <si>
    <t>1231-01-01-0004</t>
  </si>
  <si>
    <t>1231-01-01-0005</t>
  </si>
  <si>
    <t>1231-01-01-0006</t>
  </si>
  <si>
    <t>1231-01-01-0007</t>
  </si>
  <si>
    <t>1231-01-01-0008</t>
  </si>
  <si>
    <t>1231-01-01-0009</t>
  </si>
  <si>
    <t>1231-01-01-0010</t>
  </si>
  <si>
    <t>1231-01-01-0011</t>
  </si>
  <si>
    <t>1231-01-01-0012</t>
  </si>
  <si>
    <t>1231-01-01-0013</t>
  </si>
  <si>
    <t>1231-01-01-0014</t>
  </si>
  <si>
    <t>1231-01-01-0015</t>
  </si>
  <si>
    <t>1231-01-01-0016</t>
  </si>
  <si>
    <t>1233-03-01-02-01-0001</t>
  </si>
  <si>
    <t>1233-03-02-01-10-0001</t>
  </si>
  <si>
    <t>1233-03-02-01-10-0002</t>
  </si>
  <si>
    <t>1233-03-02-02-03-0001</t>
  </si>
  <si>
    <t>1233-03-02-02-03-0002</t>
  </si>
  <si>
    <t>1233-03-02-03-02-0001</t>
  </si>
  <si>
    <t>1233-03-02-03-03-0001</t>
  </si>
  <si>
    <t>1233-03-02-04-01-0001</t>
  </si>
  <si>
    <t>1233-03-02-04-08-0001</t>
  </si>
  <si>
    <t>1233-03-02-04-09-0001</t>
  </si>
  <si>
    <t>1233-03-02-04-09-0002</t>
  </si>
  <si>
    <t>1233-03-02-06-07-0001</t>
  </si>
  <si>
    <t>1233-03-02-06-07-0002</t>
  </si>
  <si>
    <t>AMPLIACION VIA PUBLICA  BLVD. 2</t>
  </si>
  <si>
    <t>5 AÑOS</t>
  </si>
  <si>
    <t>1265-4-1</t>
  </si>
  <si>
    <t>LICENCIA SAACG.NET 2019</t>
  </si>
  <si>
    <t>1 AÑO</t>
  </si>
  <si>
    <t>El Municipio de Burgos, Tamaulipas no contrato Deuda Pública durante el ejercicio 2022.</t>
  </si>
  <si>
    <t>2022 (d)</t>
  </si>
  <si>
    <t>31 de diciembre de 2021 (e)</t>
  </si>
  <si>
    <t>Estado de Situación Financiera Detallado - LDF</t>
  </si>
  <si>
    <t>Del 1 de enero al 31 de diciembre de 2022</t>
  </si>
  <si>
    <t xml:space="preserve">Del 1 de enero al 31 de diciembre de2022 </t>
  </si>
  <si>
    <t>Del 1 de enero Al 31 de diciembre de 2022</t>
  </si>
  <si>
    <t xml:space="preserve">Al 31 de Diciembre de 2021 y al 31 de Diciembre de 2022 </t>
  </si>
  <si>
    <t>Del 1 de Enero al 31 de Diciembre de 2022</t>
  </si>
  <si>
    <t>Saldo al 
31 de diciembre de 2021</t>
  </si>
  <si>
    <t>Del 1 de enero al 31 de Diciembre de 2022</t>
  </si>
  <si>
    <t>Monto pagado de la inversión al 31 de Diciembre de 2022 
(k)</t>
  </si>
  <si>
    <t>Monto pagado de la inversión actualizado al 31 de Diciembre de 2022
(l)</t>
  </si>
  <si>
    <t xml:space="preserve"> Balance Presupuestario - LDF</t>
  </si>
  <si>
    <t xml:space="preserve"> Informe Analítico de Obligaciones Diferentes de Financiamientos – LDF</t>
  </si>
  <si>
    <t xml:space="preserve"> Informe Analítico de la Deuda Pública y Otros Pasivos - LDF</t>
  </si>
  <si>
    <t xml:space="preserve"> Estado Analítico de Ingresos Detallado - LDF</t>
  </si>
  <si>
    <t>G. Ingresos por Ventas de Bienes y Prestación Servicios</t>
  </si>
  <si>
    <t>H. Participaciones   (H=h1+h2+h3+h4+h5+h6+h7+h8+h9+h10+h11)</t>
  </si>
  <si>
    <t>J. Transferencias y Asignaciones</t>
  </si>
  <si>
    <t>I. Total de Ingresos de Libre Disposición  (I=A+B+C+D+E+F+G+H+I+J+K+L)</t>
  </si>
  <si>
    <t>D.  Transferencias, Asignaciones, Subsidios y Subvenciones,
y Pensiones y Jubilaciones</t>
  </si>
  <si>
    <t>I. Gasto No Etiquetado  (I=A+B+C+D+E+F+G+H)</t>
  </si>
  <si>
    <t>II. Gasto Etiquetado     (II=A+B+C+D+E+F+G+H)</t>
  </si>
  <si>
    <t>Estado Analítico del Ejercicio del Presupuesto de Egresos Detallado - LDF</t>
  </si>
  <si>
    <t>3 Estado Analítico del Ejercicio del Presupuesto de Egresos Detallado - LDF</t>
  </si>
  <si>
    <t>x</t>
  </si>
  <si>
    <t>https://www.congresotamaulipas.gob.mx/Parlamentario/Archivos/Decretos/Dec%2065-58%20Ley%20de%20Ingresos%20Burgos%202022%201.pdf</t>
  </si>
  <si>
    <t>https://po.tamaulipas.gob.mx/wp-content/uploads/2022/01/cxlvi-155-291221F-EV.pdf</t>
  </si>
  <si>
    <t>N/A</t>
  </si>
  <si>
    <t>N/A. Solo aplica para Entidades Federativas</t>
  </si>
  <si>
    <t>X</t>
  </si>
  <si>
    <t>FORMATO 8 LDF</t>
  </si>
  <si>
    <t>FORMATO 7 LDF</t>
  </si>
  <si>
    <t>NINGUNO</t>
  </si>
  <si>
    <t>PLAN MUNICIPAL DE DESARROLLO</t>
  </si>
  <si>
    <t>DURANTE LOS DOS ULTIMOS TRIMESTRES DEL 2022 SE OBTUBO UNA REDUCCION DE DE NUESTRAS PARTICIPACIONES FEDERALES LO QUE REBASO UN CRECIMIENTO DE NIESTROS INGRESOS DE LIBRE DISPOSICION.</t>
  </si>
  <si>
    <t>DURANTE EL 2023 SE PREVEE UN AJUSTE EN PARTIDAS PRESUPUESTALES A FIN DE OBTENER UN SANO BALANCE PRESUPUESTARIO DE RECURSOS DISPONIBLES</t>
  </si>
  <si>
    <t>DURANTE EL 2023 SE PREVEE UN AJUSTE EN PARTIDAS PRESUPUESTALES A FIN DE OBTENER UN SANO BALANCE PRESUPUESTARIO DE RECURSOS SOSTENIBLE</t>
  </si>
  <si>
    <t>NO APLI CA</t>
  </si>
  <si>
    <t>https://www.burgostam.com/ley-general-de-contabilidad-guberna</t>
  </si>
  <si>
    <t>PROYECCIÓN DE INGRESOS LDF</t>
  </si>
  <si>
    <t>Concepto (b)</t>
  </si>
  <si>
    <r>
      <t>1.</t>
    </r>
    <r>
      <rPr>
        <b/>
        <sz val="9"/>
        <color rgb="FF000000"/>
        <rFont val="Times New Roman"/>
        <family val="1"/>
      </rPr>
      <t xml:space="preserve">   </t>
    </r>
    <r>
      <rPr>
        <b/>
        <sz val="9"/>
        <color rgb="FF000000"/>
        <rFont val="Arial"/>
        <family val="2"/>
      </rPr>
      <t>Ingresos de Libre Disposición (1=A+B+C+D+E+F+G+H+I+J+K+L)</t>
    </r>
  </si>
  <si>
    <r>
      <t>A.</t>
    </r>
    <r>
      <rPr>
        <sz val="9"/>
        <color rgb="FF000000"/>
        <rFont val="Times New Roman"/>
        <family val="1"/>
      </rPr>
      <t xml:space="preserve">    </t>
    </r>
    <r>
      <rPr>
        <sz val="9"/>
        <color rgb="FF000000"/>
        <rFont val="Arial"/>
        <family val="2"/>
      </rPr>
      <t>Impuestos</t>
    </r>
  </si>
  <si>
    <r>
      <t>B.</t>
    </r>
    <r>
      <rPr>
        <sz val="9"/>
        <color rgb="FF000000"/>
        <rFont val="Times New Roman"/>
        <family val="1"/>
      </rPr>
      <t xml:space="preserve">    </t>
    </r>
    <r>
      <rPr>
        <sz val="9"/>
        <color rgb="FF000000"/>
        <rFont val="Arial"/>
        <family val="2"/>
      </rPr>
      <t>Cuotas y Aportaciones de Seguridad Social</t>
    </r>
  </si>
  <si>
    <r>
      <t>C.</t>
    </r>
    <r>
      <rPr>
        <sz val="9"/>
        <color rgb="FF000000"/>
        <rFont val="Times New Roman"/>
        <family val="1"/>
      </rPr>
      <t xml:space="preserve">    </t>
    </r>
    <r>
      <rPr>
        <sz val="9"/>
        <color rgb="FF000000"/>
        <rFont val="Arial"/>
        <family val="2"/>
      </rPr>
      <t>Contribuciones de Mejoras</t>
    </r>
  </si>
  <si>
    <r>
      <t>D.</t>
    </r>
    <r>
      <rPr>
        <sz val="9"/>
        <color rgb="FF000000"/>
        <rFont val="Times New Roman"/>
        <family val="1"/>
      </rPr>
      <t xml:space="preserve">    </t>
    </r>
    <r>
      <rPr>
        <sz val="9"/>
        <color rgb="FF000000"/>
        <rFont val="Arial"/>
        <family val="2"/>
      </rPr>
      <t>Derechos</t>
    </r>
  </si>
  <si>
    <r>
      <t>E.</t>
    </r>
    <r>
      <rPr>
        <sz val="9"/>
        <color rgb="FF000000"/>
        <rFont val="Times New Roman"/>
        <family val="1"/>
      </rPr>
      <t xml:space="preserve">    </t>
    </r>
    <r>
      <rPr>
        <sz val="9"/>
        <color rgb="FF000000"/>
        <rFont val="Arial"/>
        <family val="2"/>
      </rPr>
      <t>Productos</t>
    </r>
  </si>
  <si>
    <r>
      <t>F.</t>
    </r>
    <r>
      <rPr>
        <sz val="9"/>
        <color rgb="FF000000"/>
        <rFont val="Times New Roman"/>
        <family val="1"/>
      </rPr>
      <t xml:space="preserve">    </t>
    </r>
    <r>
      <rPr>
        <sz val="9"/>
        <color rgb="FF000000"/>
        <rFont val="Arial"/>
        <family val="2"/>
      </rPr>
      <t>Aprovechamientos</t>
    </r>
  </si>
  <si>
    <r>
      <t>G.</t>
    </r>
    <r>
      <rPr>
        <sz val="9"/>
        <color rgb="FF000000"/>
        <rFont val="Times New Roman"/>
        <family val="1"/>
      </rPr>
      <t xml:space="preserve">    </t>
    </r>
    <r>
      <rPr>
        <sz val="9"/>
        <color rgb="FF000000"/>
        <rFont val="Arial"/>
        <family val="2"/>
      </rPr>
      <t>Ingresos por Ventas de Bienes y Servicios</t>
    </r>
  </si>
  <si>
    <r>
      <t>H.</t>
    </r>
    <r>
      <rPr>
        <sz val="9"/>
        <color rgb="FF000000"/>
        <rFont val="Times New Roman"/>
        <family val="1"/>
      </rPr>
      <t xml:space="preserve">    </t>
    </r>
    <r>
      <rPr>
        <sz val="9"/>
        <color rgb="FF000000"/>
        <rFont val="Arial"/>
        <family val="2"/>
      </rPr>
      <t>Participaciones</t>
    </r>
  </si>
  <si>
    <r>
      <t>I.</t>
    </r>
    <r>
      <rPr>
        <sz val="9"/>
        <color rgb="FF000000"/>
        <rFont val="Times New Roman"/>
        <family val="1"/>
      </rPr>
      <t xml:space="preserve">     </t>
    </r>
    <r>
      <rPr>
        <sz val="9"/>
        <color rgb="FF000000"/>
        <rFont val="Arial"/>
        <family val="2"/>
      </rPr>
      <t>Incentivos Derivados de la Colaboración Fiscal</t>
    </r>
  </si>
  <si>
    <r>
      <t>J.</t>
    </r>
    <r>
      <rPr>
        <sz val="9"/>
        <color rgb="FF000000"/>
        <rFont val="Times New Roman"/>
        <family val="1"/>
      </rPr>
      <t xml:space="preserve">     </t>
    </r>
    <r>
      <rPr>
        <sz val="9"/>
        <color rgb="FF000000"/>
        <rFont val="Arial"/>
        <family val="2"/>
      </rPr>
      <t>Transferencias</t>
    </r>
  </si>
  <si>
    <r>
      <t>K.</t>
    </r>
    <r>
      <rPr>
        <sz val="9"/>
        <color rgb="FF000000"/>
        <rFont val="Times New Roman"/>
        <family val="1"/>
      </rPr>
      <t xml:space="preserve">    </t>
    </r>
    <r>
      <rPr>
        <sz val="9"/>
        <color rgb="FF000000"/>
        <rFont val="Arial"/>
        <family val="2"/>
      </rPr>
      <t>Convenios</t>
    </r>
  </si>
  <si>
    <r>
      <t>L.</t>
    </r>
    <r>
      <rPr>
        <sz val="9"/>
        <color rgb="FF000000"/>
        <rFont val="Times New Roman"/>
        <family val="1"/>
      </rPr>
      <t xml:space="preserve">     </t>
    </r>
    <r>
      <rPr>
        <sz val="9"/>
        <color rgb="FF000000"/>
        <rFont val="Arial"/>
        <family val="2"/>
      </rPr>
      <t>Otros Ingresos de Libre Disposición</t>
    </r>
  </si>
  <si>
    <r>
      <t>2.</t>
    </r>
    <r>
      <rPr>
        <b/>
        <sz val="9"/>
        <color rgb="FF000000"/>
        <rFont val="Times New Roman"/>
        <family val="1"/>
      </rPr>
      <t xml:space="preserve">   </t>
    </r>
    <r>
      <rPr>
        <b/>
        <sz val="9"/>
        <color rgb="FF000000"/>
        <rFont val="Arial"/>
        <family val="2"/>
      </rPr>
      <t>Transferencias Federales Etiquetadas (2=A+B+C+D+E)</t>
    </r>
  </si>
  <si>
    <r>
      <t>A.</t>
    </r>
    <r>
      <rPr>
        <sz val="9"/>
        <color rgb="FF000000"/>
        <rFont val="Times New Roman"/>
        <family val="1"/>
      </rPr>
      <t xml:space="preserve">    </t>
    </r>
    <r>
      <rPr>
        <sz val="9"/>
        <color rgb="FF000000"/>
        <rFont val="Arial"/>
        <family val="2"/>
      </rPr>
      <t>Aportaciones</t>
    </r>
  </si>
  <si>
    <r>
      <t>B.</t>
    </r>
    <r>
      <rPr>
        <sz val="9"/>
        <color rgb="FF000000"/>
        <rFont val="Times New Roman"/>
        <family val="1"/>
      </rPr>
      <t xml:space="preserve">    </t>
    </r>
    <r>
      <rPr>
        <sz val="9"/>
        <color rgb="FF000000"/>
        <rFont val="Arial"/>
        <family val="2"/>
      </rPr>
      <t>Convenios</t>
    </r>
  </si>
  <si>
    <r>
      <t>C.</t>
    </r>
    <r>
      <rPr>
        <sz val="9"/>
        <color rgb="FF000000"/>
        <rFont val="Times New Roman"/>
        <family val="1"/>
      </rPr>
      <t xml:space="preserve">    </t>
    </r>
    <r>
      <rPr>
        <sz val="9"/>
        <color rgb="FF000000"/>
        <rFont val="Arial"/>
        <family val="2"/>
      </rPr>
      <t>Fondos Distintos de Aportaciones</t>
    </r>
  </si>
  <si>
    <r>
      <t>D.</t>
    </r>
    <r>
      <rPr>
        <sz val="9"/>
        <color rgb="FF000000"/>
        <rFont val="Times New Roman"/>
        <family val="1"/>
      </rPr>
      <t xml:space="preserve">    </t>
    </r>
    <r>
      <rPr>
        <sz val="9"/>
        <color rgb="FF000000"/>
        <rFont val="Arial"/>
        <family val="2"/>
      </rPr>
      <t>Transferencias, Subsidios y Subvenciones, y Pensiones y Jubilaciones</t>
    </r>
  </si>
  <si>
    <r>
      <t>E.</t>
    </r>
    <r>
      <rPr>
        <sz val="9"/>
        <color rgb="FF000000"/>
        <rFont val="Times New Roman"/>
        <family val="1"/>
      </rPr>
      <t xml:space="preserve">    </t>
    </r>
    <r>
      <rPr>
        <sz val="9"/>
        <color rgb="FF000000"/>
        <rFont val="Arial"/>
        <family val="2"/>
      </rPr>
      <t>Otras Transferencias Federales Etiquetadas</t>
    </r>
  </si>
  <si>
    <r>
      <t>3.</t>
    </r>
    <r>
      <rPr>
        <b/>
        <sz val="9"/>
        <color rgb="FF000000"/>
        <rFont val="Times New Roman"/>
        <family val="1"/>
      </rPr>
      <t xml:space="preserve">   </t>
    </r>
    <r>
      <rPr>
        <b/>
        <sz val="9"/>
        <color rgb="FF000000"/>
        <rFont val="Arial"/>
        <family val="2"/>
      </rPr>
      <t>Ingresos Derivados de Financiamientos (3=A)</t>
    </r>
  </si>
  <si>
    <r>
      <t>A.</t>
    </r>
    <r>
      <rPr>
        <sz val="9"/>
        <color rgb="FF000000"/>
        <rFont val="Times New Roman"/>
        <family val="1"/>
      </rPr>
      <t xml:space="preserve">    </t>
    </r>
    <r>
      <rPr>
        <sz val="9"/>
        <color rgb="FF000000"/>
        <rFont val="Arial"/>
        <family val="2"/>
      </rPr>
      <t>Ingresos Derivados de Financiamientos</t>
    </r>
  </si>
  <si>
    <r>
      <t>4.</t>
    </r>
    <r>
      <rPr>
        <b/>
        <sz val="9"/>
        <color rgb="FF000000"/>
        <rFont val="Times New Roman"/>
        <family val="1"/>
      </rPr>
      <t xml:space="preserve">   </t>
    </r>
    <r>
      <rPr>
        <b/>
        <sz val="9"/>
        <color rgb="FF000000"/>
        <rFont val="Arial"/>
        <family val="2"/>
      </rPr>
      <t>Total de Ingresos Proyectados (4=1+2+3)</t>
    </r>
  </si>
  <si>
    <t>1. Ingresos Derivados de Financiamientos con Fuente de Pago de Recursos de Libre Disposición</t>
  </si>
  <si>
    <t>2. Ingresos derivados de Financiamientos con Fuente de Pago de Transferencias Federales Etiquetadas</t>
  </si>
  <si>
    <t>3. Ingresos Derivados de Financiamiento (3 = 1 + 2)</t>
  </si>
  <si>
    <t>RESULTADOS DE INGRESOS LDF</t>
  </si>
  <si>
    <t>PROYECCIONES DE EGRESOS - LDF</t>
  </si>
  <si>
    <t>(CIFRAS NOMINALES)</t>
  </si>
  <si>
    <r>
      <t>1.</t>
    </r>
    <r>
      <rPr>
        <b/>
        <sz val="10"/>
        <rFont val="Times New Roman"/>
        <family val="1"/>
      </rPr>
      <t xml:space="preserve"> </t>
    </r>
    <r>
      <rPr>
        <b/>
        <sz val="10"/>
        <rFont val="Arial"/>
        <family val="2"/>
      </rPr>
      <t>Gasto No Etiquetado</t>
    </r>
    <r>
      <rPr>
        <sz val="10"/>
        <rFont val="Arial"/>
        <family val="2"/>
      </rPr>
      <t xml:space="preserve"> </t>
    </r>
    <r>
      <rPr>
        <b/>
        <sz val="10"/>
        <rFont val="Arial"/>
        <family val="2"/>
      </rPr>
      <t>(1=A+B+C+D+E+F+G+H+I)</t>
    </r>
  </si>
  <si>
    <r>
      <t>A.</t>
    </r>
    <r>
      <rPr>
        <sz val="10"/>
        <rFont val="Times New Roman"/>
        <family val="1"/>
      </rPr>
      <t xml:space="preserve">    </t>
    </r>
    <r>
      <rPr>
        <sz val="10"/>
        <rFont val="Arial"/>
        <family val="2"/>
      </rPr>
      <t>Servicios Personales</t>
    </r>
  </si>
  <si>
    <r>
      <t>B.</t>
    </r>
    <r>
      <rPr>
        <sz val="10"/>
        <rFont val="Times New Roman"/>
        <family val="1"/>
      </rPr>
      <t xml:space="preserve">    </t>
    </r>
    <r>
      <rPr>
        <sz val="10"/>
        <rFont val="Arial"/>
        <family val="2"/>
      </rPr>
      <t>Materiales y Suministros</t>
    </r>
  </si>
  <si>
    <r>
      <t>C.</t>
    </r>
    <r>
      <rPr>
        <sz val="10"/>
        <rFont val="Times New Roman"/>
        <family val="1"/>
      </rPr>
      <t xml:space="preserve">    </t>
    </r>
    <r>
      <rPr>
        <sz val="10"/>
        <rFont val="Arial"/>
        <family val="2"/>
      </rPr>
      <t>Servicios Generales</t>
    </r>
  </si>
  <si>
    <r>
      <t>D.</t>
    </r>
    <r>
      <rPr>
        <sz val="10"/>
        <rFont val="Times New Roman"/>
        <family val="1"/>
      </rPr>
      <t xml:space="preserve">    </t>
    </r>
    <r>
      <rPr>
        <sz val="10"/>
        <rFont val="Arial"/>
        <family val="2"/>
      </rPr>
      <t>Transferencias, Asignaciones, Subsidios y Otras Ayudas</t>
    </r>
  </si>
  <si>
    <r>
      <t>E.</t>
    </r>
    <r>
      <rPr>
        <sz val="10"/>
        <rFont val="Times New Roman"/>
        <family val="1"/>
      </rPr>
      <t xml:space="preserve">    </t>
    </r>
    <r>
      <rPr>
        <sz val="10"/>
        <rFont val="Arial"/>
        <family val="2"/>
      </rPr>
      <t>Bienes Muebles, Inmuebles e Intangibles</t>
    </r>
  </si>
  <si>
    <r>
      <t>F.</t>
    </r>
    <r>
      <rPr>
        <sz val="10"/>
        <rFont val="Times New Roman"/>
        <family val="1"/>
      </rPr>
      <t xml:space="preserve">     </t>
    </r>
    <r>
      <rPr>
        <sz val="10"/>
        <rFont val="Arial"/>
        <family val="2"/>
      </rPr>
      <t>Inversión Pública</t>
    </r>
  </si>
  <si>
    <r>
      <t>G.</t>
    </r>
    <r>
      <rPr>
        <sz val="10"/>
        <rFont val="Times New Roman"/>
        <family val="1"/>
      </rPr>
      <t xml:space="preserve">    </t>
    </r>
    <r>
      <rPr>
        <sz val="10"/>
        <rFont val="Arial"/>
        <family val="2"/>
      </rPr>
      <t>Inversiones Financieras y Otras Provisiones</t>
    </r>
  </si>
  <si>
    <r>
      <t>H.</t>
    </r>
    <r>
      <rPr>
        <sz val="10"/>
        <rFont val="Times New Roman"/>
        <family val="1"/>
      </rPr>
      <t xml:space="preserve">    </t>
    </r>
    <r>
      <rPr>
        <sz val="10"/>
        <rFont val="Arial"/>
        <family val="2"/>
      </rPr>
      <t xml:space="preserve">Participaciones y Aportaciones </t>
    </r>
  </si>
  <si>
    <r>
      <t>I.</t>
    </r>
    <r>
      <rPr>
        <sz val="10"/>
        <rFont val="Times New Roman"/>
        <family val="1"/>
      </rPr>
      <t xml:space="preserve">      </t>
    </r>
    <r>
      <rPr>
        <sz val="10"/>
        <rFont val="Arial"/>
        <family val="2"/>
      </rPr>
      <t>Deuda Pública</t>
    </r>
  </si>
  <si>
    <r>
      <t>2.</t>
    </r>
    <r>
      <rPr>
        <b/>
        <sz val="10"/>
        <rFont val="Times New Roman"/>
        <family val="1"/>
      </rPr>
      <t xml:space="preserve"> </t>
    </r>
    <r>
      <rPr>
        <b/>
        <sz val="10"/>
        <rFont val="Arial"/>
        <family val="2"/>
      </rPr>
      <t>Gasto Etiquetado (2=A+B+C+D+E+F+G+H+I)</t>
    </r>
  </si>
  <si>
    <r>
      <t>H.</t>
    </r>
    <r>
      <rPr>
        <sz val="10"/>
        <rFont val="Times New Roman"/>
        <family val="1"/>
      </rPr>
      <t xml:space="preserve">    </t>
    </r>
    <r>
      <rPr>
        <sz val="10"/>
        <rFont val="Arial"/>
        <family val="2"/>
      </rPr>
      <t>Participaciones y Aportaciones</t>
    </r>
  </si>
  <si>
    <r>
      <t>3.</t>
    </r>
    <r>
      <rPr>
        <b/>
        <sz val="10"/>
        <rFont val="Times New Roman"/>
        <family val="1"/>
      </rPr>
      <t xml:space="preserve"> </t>
    </r>
    <r>
      <rPr>
        <b/>
        <sz val="10"/>
        <rFont val="Arial"/>
        <family val="2"/>
      </rPr>
      <t>Total de Egresos Proyectados (3 = 1 + 2)</t>
    </r>
  </si>
  <si>
    <t>RESULTADO DE EGRESOS - LDF</t>
  </si>
  <si>
    <r>
      <t>1. Gasto No Etiquetado</t>
    </r>
    <r>
      <rPr>
        <sz val="10"/>
        <rFont val="Arial"/>
        <family val="2"/>
      </rPr>
      <t xml:space="preserve"> </t>
    </r>
    <r>
      <rPr>
        <b/>
        <sz val="10"/>
        <rFont val="Arial"/>
        <family val="2"/>
      </rPr>
      <t>(1=A+B+C+D+E+F+G+H+I)</t>
    </r>
  </si>
  <si>
    <t>A.    Servicios Personales</t>
  </si>
  <si>
    <t>B.    Materiales y Suministros</t>
  </si>
  <si>
    <t>C.    Servicios Generales</t>
  </si>
  <si>
    <t>D.    Transferencias, Asignaciones, Subsidios y Otras Ayudas</t>
  </si>
  <si>
    <t>E.    Bienes Muebles, Inmuebles e Intangibles</t>
  </si>
  <si>
    <t>F.     Inversión Pública</t>
  </si>
  <si>
    <t>G.    Inversiones Financieras y Otras Provisiones</t>
  </si>
  <si>
    <t xml:space="preserve">H.    Participaciones y Aportaciones </t>
  </si>
  <si>
    <t>I.      Deuda Pública</t>
  </si>
  <si>
    <t>2. Gasto Etiquetado (2=A+B+C+D+E+F+G+H+I)</t>
  </si>
  <si>
    <t>H.    Participaciones y Aportaciones</t>
  </si>
  <si>
    <t>3. Total del Resultado de Egresos (3=1+2)</t>
  </si>
  <si>
    <t xml:space="preserve">Aumento por Insuficiencia de Estimaciones por Pérdida o Deterioro u Obsolescencia </t>
  </si>
  <si>
    <t>Disminución del Exceso de Estimaciones por Perdida o Deterioro u Obsolescencia</t>
  </si>
  <si>
    <t>BANORTE</t>
  </si>
  <si>
    <t>AYUDA SOCIALES A PERSONAS</t>
  </si>
  <si>
    <t>CIRO DE LEON IBARRA</t>
  </si>
  <si>
    <t>LEIC550113HTSNBR00</t>
  </si>
  <si>
    <t>ANA KAREN BOCANEGRA CASTILLO</t>
  </si>
  <si>
    <t>BOCA950630MTSCSN03</t>
  </si>
  <si>
    <t>MARIA DEL CARMEN ORTEGA CARLOS</t>
  </si>
  <si>
    <t>OECC540718MJCRRR02</t>
  </si>
  <si>
    <t>BRENDA NELI ALCALA MONSIBAIS</t>
  </si>
  <si>
    <t>AAMB950211MNLLNR07</t>
  </si>
  <si>
    <t>ARIANA SARAY VALDEZ SANCHEZ</t>
  </si>
  <si>
    <t>VASA920920MTSLNR08</t>
  </si>
  <si>
    <t>CARLOS ORTIZ PEÑA</t>
  </si>
  <si>
    <t>OIPC380124HTSRXR05</t>
  </si>
  <si>
    <t>TERESA MARGARITA ZUÑIGA SANCHEZ</t>
  </si>
  <si>
    <t>ZUST991229MTSXNR07</t>
  </si>
  <si>
    <t>ALEJANDRA YAKELIN LOZOYA CASTELLANOS</t>
  </si>
  <si>
    <t>LXCA991015MTSZSL03</t>
  </si>
  <si>
    <t>ESMERALDA LARA SARDINA</t>
  </si>
  <si>
    <t>LASE741120MGTRRS08</t>
  </si>
  <si>
    <t>MARIA LOURDES LOPEZ PANDO</t>
  </si>
  <si>
    <t>LOPL680209MCHPNR07</t>
  </si>
  <si>
    <t>YOLANDA PUNTES NAJERA</t>
  </si>
  <si>
    <t>PUNY611009MTSNJL08</t>
  </si>
  <si>
    <t>ALMA ERICA ROLDAN FERNANDEZ</t>
  </si>
  <si>
    <t>ROFA700809MTSLRL04</t>
  </si>
  <si>
    <t>ANGELICA VALLEJO CASTELLANOS</t>
  </si>
  <si>
    <t>VXCA810814MTSLSN05</t>
  </si>
  <si>
    <t>EVA LUCIA SANCHEZ RAMIREZ</t>
  </si>
  <si>
    <t>SARE741216MTSNMV03</t>
  </si>
  <si>
    <t>APOYOS PARA COMEDOR COMUNITARIO</t>
  </si>
  <si>
    <t>ALFONSO RESENDEZ MUÑOZ</t>
  </si>
  <si>
    <t>RSMZAL53043028H000</t>
  </si>
  <si>
    <t>MINERVA GALVAN FLORES</t>
  </si>
  <si>
    <t>GARM530719MTSLBN09</t>
  </si>
  <si>
    <t>NORMA ALICIA VALLEJO LEAL</t>
  </si>
  <si>
    <t>VALN690219MTSLLR06</t>
  </si>
  <si>
    <t>DELIA MONCIVAIS RAMIREZ</t>
  </si>
  <si>
    <t>MORD730113MTSNML05</t>
  </si>
  <si>
    <t>MARIA DEL ROSARIO DE LEON SOTO</t>
  </si>
  <si>
    <t>LESR711011MTSNTS22</t>
  </si>
  <si>
    <t>REBECA LOZOYA VELA</t>
  </si>
  <si>
    <t>LOVR680229MTSZLB07</t>
  </si>
  <si>
    <t>GUILLERMO SANTAMARIA RIVERA</t>
  </si>
  <si>
    <t>SARG650610HTSNVL09</t>
  </si>
  <si>
    <t>LUZ MARIA SANCHEZ TREVIÑO</t>
  </si>
  <si>
    <t>SATL880707MTSNRZ02</t>
  </si>
  <si>
    <t>RAUL RAMOS VALDEZ</t>
  </si>
  <si>
    <t>RAVR470614HTSMLL08</t>
  </si>
  <si>
    <t>REYES QUIROZ ZUÑIGA</t>
  </si>
  <si>
    <t>QUZR840315MTSRXY08</t>
  </si>
  <si>
    <t>MARISOL DE LEON SANCHEZ</t>
  </si>
  <si>
    <t>LESM981028MTSNNR05</t>
  </si>
  <si>
    <t>MIGUEL ANGEL SALINAS LOZOYA</t>
  </si>
  <si>
    <t>SALM761201HTSLZG06</t>
  </si>
  <si>
    <t>JUANA CORCHADO SOTO</t>
  </si>
  <si>
    <t>COSJ510327MDGRTN09</t>
  </si>
  <si>
    <t>PEDRO LUIS POLANCO ESPINOZA</t>
  </si>
  <si>
    <t>POEP680629HTSLSD08</t>
  </si>
  <si>
    <t>MA. DEL ROSARIO LOZOYA FLORES</t>
  </si>
  <si>
    <t>LOFR571115MTSZLS07</t>
  </si>
  <si>
    <t>DANIEL ADOLFO ZUÑIGA RAMIREZ</t>
  </si>
  <si>
    <t>ZURD830524HTSXMN03</t>
  </si>
  <si>
    <t>ISRAEL RAMIREZ ZUÑIGA</t>
  </si>
  <si>
    <t>RAZI800626HTSMXS05</t>
  </si>
  <si>
    <t>MARIA MIREYA CAVAZOS RIVERA</t>
  </si>
  <si>
    <t>CARM671109MNLVVR02</t>
  </si>
  <si>
    <t>GUADALUPE LOZOYA VELA</t>
  </si>
  <si>
    <t>LOVG611007HTSZLD00</t>
  </si>
  <si>
    <t>MA. MICAELA DE LEON SANCHEZ</t>
  </si>
  <si>
    <t>LESM630129MTSNNC02</t>
  </si>
  <si>
    <t>APOYO CON REPARACION DE CRUZ EN CERRO DE BURGOS</t>
  </si>
  <si>
    <t>APOYO CON BOMBA DE AGUA A EJIDO SAN ISIDRO</t>
  </si>
  <si>
    <t>APOYO CON ATAUDES PARA PERSONAS DE BAJOS RECURSOS</t>
  </si>
  <si>
    <t>HERCTOR MARQUE GARZA TREVIÑO</t>
  </si>
  <si>
    <t>GATH520127HTSRRC09</t>
  </si>
  <si>
    <t>AMELIA MONSIBAIS LOPEZ</t>
  </si>
  <si>
    <t>MOLA750210MTSNPM03</t>
  </si>
  <si>
    <t>EUGENIO VARGAS SERNA</t>
  </si>
  <si>
    <t>VASE750507HTSRRG09</t>
  </si>
  <si>
    <t>MA. MATILDE LOZOYA RECENDEZ</t>
  </si>
  <si>
    <t>LORM710314MTSZCT01</t>
  </si>
  <si>
    <t>OLGA LIDIA DE LEON DE LEON</t>
  </si>
  <si>
    <t>LELO640702MTSNNL02</t>
  </si>
  <si>
    <t>ADBEEL SANCHEZ ZUÑIGA</t>
  </si>
  <si>
    <t>SAZA830424MTSNXD01</t>
  </si>
  <si>
    <t>FERMIN FLORES GALVAN</t>
  </si>
  <si>
    <t>FOGF860611HTSLLR06</t>
  </si>
  <si>
    <t>JESUS ANGEL RODRIGUEZ RODRIGUEZ</t>
  </si>
  <si>
    <t>RORJ690612HTSDDS09</t>
  </si>
  <si>
    <t>NANCY GONZALEZ TREVIÑO</t>
  </si>
  <si>
    <t>GOTN770328MTSNRN02</t>
  </si>
  <si>
    <t>ALEXIS RODRIGUEZ SANCHEZ</t>
  </si>
  <si>
    <t>ROSA030303HTSDNLA8</t>
  </si>
  <si>
    <t>ROSENDA SANCHEZ SANCHEZ</t>
  </si>
  <si>
    <t>SASR710912MTSNNS02</t>
  </si>
  <si>
    <t>NATIVIDAD LOZOYA RECENDEZ</t>
  </si>
  <si>
    <t>LORN660223MTSZCT05</t>
  </si>
  <si>
    <t>MA. DE LA LUZ NULEZ ALCALA</t>
  </si>
  <si>
    <t>NUAL550206MTSXLZ01</t>
  </si>
  <si>
    <t>JUAN DANIEL SALINAS ROBLES</t>
  </si>
  <si>
    <t>SARJ940819HTSLBN00</t>
  </si>
  <si>
    <t>MARIA ANTONIA ZUÑIGA GARCIA</t>
  </si>
  <si>
    <t>ZUGA520218MTSXRN08</t>
  </si>
  <si>
    <t>JESUS ALFREDO FLORES MORALES</t>
  </si>
  <si>
    <t>FOMJ851225HNLLRS05</t>
  </si>
  <si>
    <t>ANDRES OROZCO PIÑA</t>
  </si>
  <si>
    <t>OOPA491130HGTRXN00</t>
  </si>
  <si>
    <t>JUAN ERNESTO SOTO LOPEZ</t>
  </si>
  <si>
    <t>SOLJ940721HTSTPN05</t>
  </si>
  <si>
    <t>ARCADIO VARGAS ESPINOZA</t>
  </si>
  <si>
    <t>VAEA490223HTSRSR08</t>
  </si>
  <si>
    <t>APOYO CON MANTENIMIENTO A VEHICULOS ESCOLARES</t>
  </si>
  <si>
    <t>JESUS GALVAN FLORES</t>
  </si>
  <si>
    <t>GAFJ730908HTSLLS03</t>
  </si>
  <si>
    <t>RAMONA MENDOZA URIEGAS</t>
  </si>
  <si>
    <t>MEUR480101MTSNRM07</t>
  </si>
  <si>
    <t>REINA RAMIREZ SALCEDO</t>
  </si>
  <si>
    <t>RASR500814MTSMLN05</t>
  </si>
  <si>
    <t>MA. DE LOS ANGELES RIVERA RAMOS</t>
  </si>
  <si>
    <t>RIRA551111MTSVMN08</t>
  </si>
  <si>
    <t>ROBERTO LOPEZ FLORES</t>
  </si>
  <si>
    <t>LOFR421018HCHPLB02</t>
  </si>
  <si>
    <t>ALFONSO BARRERA GONZALEZ</t>
  </si>
  <si>
    <t>BAGA660605HTSRNL08</t>
  </si>
  <si>
    <t>HECTOR HUGO RAMOS BUENRROSTRO</t>
  </si>
  <si>
    <t>RABH771024HTSMNC00</t>
  </si>
  <si>
    <t>RAVR470614HTSMLL06</t>
  </si>
  <si>
    <t>LUZ ELENA RAMOS SANCHEZ</t>
  </si>
  <si>
    <t>RASL020224MTSMNZA3</t>
  </si>
  <si>
    <t>ABIGAIL RODRIGUEZ AGUIRRE</t>
  </si>
  <si>
    <t>ROAA960302MTSDGB04</t>
  </si>
  <si>
    <t>MIRTHA MARINA RIVERA GALVAN</t>
  </si>
  <si>
    <t>RIGM881226MTSVLR02</t>
  </si>
  <si>
    <t>ALFONSA SANCHEZ GONZALEZ</t>
  </si>
  <si>
    <t>BAGA720310MTSNNL05</t>
  </si>
  <si>
    <t>MARIA DE JESUS AYALA MARQUEZ</t>
  </si>
  <si>
    <t>AAMJ810407MNLYRS04</t>
  </si>
  <si>
    <t>ANA ELIZABETH ALCALA MONSIVAIS</t>
  </si>
  <si>
    <t>AAMA871013MNLLNN07</t>
  </si>
  <si>
    <t>LETICIA VEGA AVILA</t>
  </si>
  <si>
    <t>VEAL660129MTSGVT09</t>
  </si>
  <si>
    <t>EZEQUIEL RIVERA GARZA</t>
  </si>
  <si>
    <t>RIGE710114HTSVRZ06</t>
  </si>
  <si>
    <t>DIMAS DE LEON GUILLEN</t>
  </si>
  <si>
    <t>LEGD551128HTSNLM08</t>
  </si>
  <si>
    <t>CAYETANO ROBLES ALAMILLO</t>
  </si>
  <si>
    <t>ROAC640727HTSBLR08</t>
  </si>
  <si>
    <t>GRECIA GARZA GARCIA</t>
  </si>
  <si>
    <t>GAGG991029MTSRRR04</t>
  </si>
  <si>
    <t>JUAN GOMEZ DE LEON</t>
  </si>
  <si>
    <t>GOLJ480405HTSMNN06</t>
  </si>
  <si>
    <t>EZEQUIEL GALVAN RAMOS</t>
  </si>
  <si>
    <t>GARE900604HTSLMZ05</t>
  </si>
  <si>
    <t>JOSE ELIO ELIZONDO RAMIREZ</t>
  </si>
  <si>
    <t>EIRE660609HTSLML09</t>
  </si>
  <si>
    <t>XAXX010101000</t>
  </si>
  <si>
    <t>XEXX010101XXXXXXA4</t>
  </si>
  <si>
    <t xml:space="preserve">TOTAL FEBRERO-. </t>
  </si>
  <si>
    <t xml:space="preserve">TOTAL MARZO -. </t>
  </si>
  <si>
    <t xml:space="preserve">TOTAL ACUMULADO -. </t>
  </si>
  <si>
    <t>APOYO ECONOMICO PARA ENTREGA DE APOYOS FEDERALES</t>
  </si>
  <si>
    <t>APOYO ECONOMICO AP SR. JULIAN GONZALEZ RIVERA</t>
  </si>
  <si>
    <t>APOYO PARA BRIGADA MEDICA</t>
  </si>
  <si>
    <t>MA DE LA LUZ NUÑEZ ALCALA</t>
  </si>
  <si>
    <t>ARCADIO VARGAS ESPINOSA</t>
  </si>
  <si>
    <t>APOYO PARA TRANSFORMADOR  EN EJIDO LAZARO CARDENAS</t>
  </si>
  <si>
    <t>APOYO EN COMPRA DE TRANSPORTE ESCOLAR EN EJ. SAN ISIDRO</t>
  </si>
  <si>
    <t>MA DE LOS ANGELES RIVERA RAMOS</t>
  </si>
  <si>
    <t>ISABEL RODRIGUEZ CHAVEZ</t>
  </si>
  <si>
    <t>ROCI661018MCHDHS01</t>
  </si>
  <si>
    <t>GOLJ480405HTSMNN05</t>
  </si>
  <si>
    <t>MA DEL ROSARIO LOZOYA FLORES</t>
  </si>
  <si>
    <t>MARIA LETICIA QUIROZ POLANCO</t>
  </si>
  <si>
    <t>QUPL710328MNLRLT03</t>
  </si>
  <si>
    <t>ELVA RAMIREZ VILLEGAS</t>
  </si>
  <si>
    <t>RAVE690726MTSMLL13</t>
  </si>
  <si>
    <t>BLANCA HORTENCIA RAMIREZ GARCIA</t>
  </si>
  <si>
    <t>AUGB711006MTSGRL00</t>
  </si>
  <si>
    <t>ISRAEL RAMIREZ GALVAN</t>
  </si>
  <si>
    <t>RAGI030915HTSMLSA6</t>
  </si>
  <si>
    <t>JESUS RODRIGUEZ HUERTA</t>
  </si>
  <si>
    <t>ROHJ770809HTSDRS02</t>
  </si>
  <si>
    <t>REYNA RAMIREZ SALCEDO</t>
  </si>
  <si>
    <t>LUIS ANGEL SALINAS GOMEZ</t>
  </si>
  <si>
    <t>SAGL810618HTSLMS04</t>
  </si>
  <si>
    <t>ELIUD FERNANDO RODRIGUEZ VILLEGAS</t>
  </si>
  <si>
    <t>ROVE840611HTSDLL08</t>
  </si>
  <si>
    <t>MARIA DE JESUS RODRIGUEZ RAMOS</t>
  </si>
  <si>
    <t>RORJ010425MNLDMSA3</t>
  </si>
  <si>
    <t>APOYO PARA ATENCION MEDICA A SRA. MA. DEL CARMEN ESPINOZA CAMACHO</t>
  </si>
  <si>
    <t>COMPRA DE AC PARA DONAR A ESCUELA DEL EJIDO MARGARITAS</t>
  </si>
  <si>
    <t>COMPRA DE BOMBA PARA APOYO A EJ . EL PEDREGAL</t>
  </si>
  <si>
    <t>BLANCA HORTENCIA AGUIRRE GARCIA</t>
  </si>
  <si>
    <t>ELVIA RAMIREZ VILLEGAS</t>
  </si>
  <si>
    <t>MA. DEL ROSARIO LOSOYA FLORES</t>
  </si>
  <si>
    <t>ALFONSO RESENDEZ MUIÑOZ</t>
  </si>
  <si>
    <t>MIREYA SANCHEZ RAMIREZ</t>
  </si>
  <si>
    <t>SARM820325MTSNMR07</t>
  </si>
  <si>
    <t>JUAN MANUEL GALVAN GALVAN</t>
  </si>
  <si>
    <t>GAGM530630HTSLLN03</t>
  </si>
  <si>
    <t>MIREYA DE LEON CASTILLO</t>
  </si>
  <si>
    <t>LECM851213MTSNSR09</t>
  </si>
  <si>
    <t>GLORIA GUADALUPE VALLEJO SILGUERO</t>
  </si>
  <si>
    <t>VASG870613MTSLLL02</t>
  </si>
  <si>
    <t>FELIX ANTONIO ROJAS</t>
  </si>
  <si>
    <t>AORF860514HTSNJL07</t>
  </si>
  <si>
    <t>GRACIELA GUADALUPE CAVAZOS JUAREZ</t>
  </si>
  <si>
    <t>CAJG910801MTSVRR08</t>
  </si>
  <si>
    <t>MARTIN RAMOS SANCHEZ</t>
  </si>
  <si>
    <t>RASM681202HTSMNR06</t>
  </si>
  <si>
    <t>JUAN DE DIOS SANCHEZ CAVAZOS</t>
  </si>
  <si>
    <t>SACJ840308HTSNVN00</t>
  </si>
  <si>
    <t>JESUS GARCIA VALDEZ</t>
  </si>
  <si>
    <t>GAVJ580903HTSRLS04</t>
  </si>
  <si>
    <t>CLAUDIA MARISOL GARZA GARZA</t>
  </si>
  <si>
    <t>GAGC841220MTSRRL03</t>
  </si>
  <si>
    <t>BRENDA JASMIN CELESTINO SANCHEZ</t>
  </si>
  <si>
    <t>CESB940822MTSLNR02</t>
  </si>
  <si>
    <t>MARIA DEL ROSARI DE LEON SOTO</t>
  </si>
  <si>
    <t>MA. EVANGELINA RAMIREZ ARAGUZ</t>
  </si>
  <si>
    <t>RAAE840509MTSMRV08</t>
  </si>
  <si>
    <t>MARIA ENEDINA ESMERALDA AVILA</t>
  </si>
  <si>
    <t>EEAE751224MTSSVN05</t>
  </si>
  <si>
    <t>MAYRA LIZETH SERNA MONCIVAIS</t>
  </si>
  <si>
    <t>SEMM890828MNLRNY09</t>
  </si>
  <si>
    <t>MA. JAQUELIN VALLEJO SILGUERO</t>
  </si>
  <si>
    <t>VASJ010518MTSLLQA5</t>
  </si>
  <si>
    <t>JUAN JOSE GARZA PEREZ</t>
  </si>
  <si>
    <t>GAPJ450520HTSRRN04</t>
  </si>
  <si>
    <t>MARIA ALICIA SANCHEZ CAVAZOS</t>
  </si>
  <si>
    <t>SACA720616MTSNVL06</t>
  </si>
  <si>
    <t>APOYO CON COMPRA DE MEDICAMENTOS PARA EL DIF</t>
  </si>
  <si>
    <t xml:space="preserve">TOTAL ABRIL -. </t>
  </si>
  <si>
    <t xml:space="preserve">TOTAL MAYO -. </t>
  </si>
  <si>
    <t xml:space="preserve">TOTAL JUNIO -. </t>
  </si>
  <si>
    <t>HERON GARZA BARRERA</t>
  </si>
  <si>
    <t>GABH530319HTSRRR02</t>
  </si>
  <si>
    <t>JESUS AQUILES CARMONA TREVIÑO</t>
  </si>
  <si>
    <t>CATJ900326HTSRRS07</t>
  </si>
  <si>
    <t>MARTHA ELENA RAMIREZ ZUÑIGA</t>
  </si>
  <si>
    <t>RAZM710903MTSMXR03</t>
  </si>
  <si>
    <t>RAYMUNDO ESCAMILLA CAVAZOS</t>
  </si>
  <si>
    <t>EACR520122HTSSVY03</t>
  </si>
  <si>
    <t>VIRGINIA VILLEGAS SANCHEZ</t>
  </si>
  <si>
    <t>VISV940827MTSLNR04</t>
  </si>
  <si>
    <t>YASMIN EDITH ELIZONDO LOZOYA</t>
  </si>
  <si>
    <t>EILY880317MNLLZS00</t>
  </si>
  <si>
    <t>MARINA MARICELA GONZALEZ CANO</t>
  </si>
  <si>
    <t>GOCM600227MTSNNR05</t>
  </si>
  <si>
    <t>LUIS ALBERTO SANCHEZ CHAVEZ</t>
  </si>
  <si>
    <t>SACL820705HTSNHS01</t>
  </si>
  <si>
    <t>SILVIA MENDOZA GONZALEZ</t>
  </si>
  <si>
    <t>MEGS810827MTSNNL09</t>
  </si>
  <si>
    <t>JUAN LUIS GALVAN DE LEON</t>
  </si>
  <si>
    <t>GALJ710915HTSLNN00</t>
  </si>
  <si>
    <t>ROSARIO BARRERA MUÑOZ</t>
  </si>
  <si>
    <t>BAMR630212HTSRXS04</t>
  </si>
  <si>
    <t xml:space="preserve">TOTAL JULIO -. </t>
  </si>
  <si>
    <t>APOYO MEDICAMENTOS PARA DIF</t>
  </si>
  <si>
    <t>APOYOS PARA FIESTAS PATRONALES</t>
  </si>
  <si>
    <t>DORA ALICIA RODRIGUEZ HUERTA</t>
  </si>
  <si>
    <t>ROHD870724MTSDRR07</t>
  </si>
  <si>
    <t>SILVERIO SILVA GARZA</t>
  </si>
  <si>
    <t>SIGS540502HTSLRL06</t>
  </si>
  <si>
    <t>MARIA DEL ROSARIO RAMOS LOPEZ</t>
  </si>
  <si>
    <t>RALR901007MTSMPS08</t>
  </si>
  <si>
    <t>GERMAN CARMONA TREVIÑO</t>
  </si>
  <si>
    <t>CATG740228HTSRRR04</t>
  </si>
  <si>
    <t>GUADALUPE SALAZAR MENDEZ</t>
  </si>
  <si>
    <t>SAMG810514HNLLND19</t>
  </si>
  <si>
    <t>YASAIRA GALVAN DE LEON</t>
  </si>
  <si>
    <t>GALY880322MTSLNS00</t>
  </si>
  <si>
    <t>ROBERTO ALAMEDA QUIROZ</t>
  </si>
  <si>
    <t>AAQR8950317HNLLRB08</t>
  </si>
  <si>
    <t>IDELIO BELLO ZUÑIGA</t>
  </si>
  <si>
    <t>BEZI870504HTSLXD04</t>
  </si>
  <si>
    <t>SAGA720310MTSNNL05</t>
  </si>
  <si>
    <t>ARTURO SANCHEZ VALDES</t>
  </si>
  <si>
    <t>SAVA800901HNLNLR00</t>
  </si>
  <si>
    <t>JOSE LUIS MONTELONGO MARTINEZ</t>
  </si>
  <si>
    <t>MOML690105HTSNRS01</t>
  </si>
  <si>
    <t>DELFINO CERDA GARZA</t>
  </si>
  <si>
    <t>CEGD560801HTSRRL05</t>
  </si>
  <si>
    <t>BEATRIZ PEREZ VILLALOBOS</t>
  </si>
  <si>
    <t>PEVB670425MTSRLT09</t>
  </si>
  <si>
    <t>FANI ELIZABETH DE LA SERNA</t>
  </si>
  <si>
    <t>SERF880726MTSRDN09</t>
  </si>
  <si>
    <t>JOSE TOMAS BOCANEGRA GARCIA</t>
  </si>
  <si>
    <t>BOGT390625HTSCRM11</t>
  </si>
  <si>
    <t>IRMA SOSA RANGEL</t>
  </si>
  <si>
    <t>SORI630617MTSSNR02</t>
  </si>
  <si>
    <t>COMPRA DE BOMBA PARA APOYO A EJ . EMILIANO ZAPATA</t>
  </si>
  <si>
    <t>MARIN DE LEON GOMEZ</t>
  </si>
  <si>
    <t>LEGM760227HTSNMR00</t>
  </si>
  <si>
    <t>MARGARITA RIVERA SANCHEZ</t>
  </si>
  <si>
    <t>RISM461017MTSVNR01</t>
  </si>
  <si>
    <t>ARACELY ESMERALDA POLANCO QUIROZ</t>
  </si>
  <si>
    <t>POQA850812MNLLRR08</t>
  </si>
  <si>
    <t>MARISA SANCHEZ GONZALEZ</t>
  </si>
  <si>
    <t>SAGM800401MTSNNR06</t>
  </si>
  <si>
    <t>MARTHA ELENA TREVIÑO LOPEZ</t>
  </si>
  <si>
    <t>TELM900513MTSRPR00</t>
  </si>
  <si>
    <t>RAMON RODRIGUEZ RODRIGUEZ</t>
  </si>
  <si>
    <t>RORR790925HTSDDM01</t>
  </si>
  <si>
    <t>ALONDRA FLORES OBREGON</t>
  </si>
  <si>
    <t>FOOA871025MNLLBL00</t>
  </si>
  <si>
    <t>JOSE MARIA PALACIOS PEÑA</t>
  </si>
  <si>
    <t>PAPM370212HTSLXR08</t>
  </si>
  <si>
    <t>CINDY NAYELY ZUÑIGA ELIZONDO</t>
  </si>
  <si>
    <t>ZUEC940401MTSXLN07</t>
  </si>
  <si>
    <t>MA TERESA MENDOZA RIVERA</t>
  </si>
  <si>
    <t>MERT850718MTSNVR05</t>
  </si>
  <si>
    <t>GERARDO MENDOZA RIVERA</t>
  </si>
  <si>
    <t>MERG940514HTSNVR02</t>
  </si>
  <si>
    <t>JUAN ESPINOZA ARAGUZ</t>
  </si>
  <si>
    <t>EIAJ790117HTSSRN02</t>
  </si>
  <si>
    <t>DANIEL ZUÑIGA AGUIRRE</t>
  </si>
  <si>
    <t>ZUAD470704HTSXGN07</t>
  </si>
  <si>
    <t>AMELIA VAZAQUEZ ROBLES</t>
  </si>
  <si>
    <t>VARA750129MTSZBM01</t>
  </si>
  <si>
    <t>GAMALIEL SALINAS LOZOYA</t>
  </si>
  <si>
    <t>SALG751006HTSLZM08</t>
  </si>
  <si>
    <t>SILVIA LETICIA ALCALA GARZA</t>
  </si>
  <si>
    <t>AAGS800317MNLLRL08</t>
  </si>
  <si>
    <t>SAN JUANA ROBLES SOLIS</t>
  </si>
  <si>
    <t>ROSS580624MTSBLN08</t>
  </si>
  <si>
    <t>MA DE JESUS CUEVAS GARCIA</t>
  </si>
  <si>
    <t>CUGJ760510MTSVRS06</t>
  </si>
  <si>
    <t>JOSE LUIS MORENO RODRIGUEZ</t>
  </si>
  <si>
    <t>MORL910820HTSRDS00</t>
  </si>
  <si>
    <t>MARIA DE LEON MORENO</t>
  </si>
  <si>
    <t>LEMP981011MTSNRL01</t>
  </si>
  <si>
    <t>APOYO CON ATAUDES A PERSONAS DE ESCASOS RECURSOS</t>
  </si>
  <si>
    <t xml:space="preserve">MARIA ELENA GARZA VALLEJO </t>
  </si>
  <si>
    <t>GAVE810823MTSRLL03</t>
  </si>
  <si>
    <t>LEOPOLDO ESTRADA GALVAN</t>
  </si>
  <si>
    <t>EAGL491115HSPSLP04</t>
  </si>
  <si>
    <t>PABLO GARCIA DE LEON</t>
  </si>
  <si>
    <t>GALP641206HTSRNB07</t>
  </si>
  <si>
    <t>DELIA MONCIBAIS RAMIREZ</t>
  </si>
  <si>
    <t>ANA GARZA RAMOS</t>
  </si>
  <si>
    <t>GARA840320MTSRMN00</t>
  </si>
  <si>
    <t>MARIA DEL SOCORRO DE LEON SOTO</t>
  </si>
  <si>
    <t>BLANCA HORTENCIA AGURRE GARCIA</t>
  </si>
  <si>
    <t>MARIANO ROBLES SILVA</t>
  </si>
  <si>
    <t>ROSM640727HTSBLR08</t>
  </si>
  <si>
    <t>MARIO ALFONSO TREVIÑO BARRIENTOS</t>
  </si>
  <si>
    <t>TEBM660802HTSRRR02</t>
  </si>
  <si>
    <t>GLORIA GOMEZ RIVERA</t>
  </si>
  <si>
    <t>GORG631231MTSMVL02</t>
  </si>
  <si>
    <t>GREGORIA MEDINA OLVERA</t>
  </si>
  <si>
    <t>MEOG471117MTSDLR00</t>
  </si>
  <si>
    <t>MARTIN ZUÑIGA BOCANEGRA</t>
  </si>
  <si>
    <t>ZUBM370526HTSXCR05</t>
  </si>
  <si>
    <t>JOSEFINA MONSIVAIS RAMIREZ</t>
  </si>
  <si>
    <t>MORJ751108MTSNMS08</t>
  </si>
  <si>
    <t>MA. NATIVIDAD GUTIERREZ GARCIA</t>
  </si>
  <si>
    <t>GUGN740319MTSTRT08</t>
  </si>
  <si>
    <t>SARAY DE LEON VALLEJO</t>
  </si>
  <si>
    <t>LEVS920304MTSNLR11</t>
  </si>
  <si>
    <t>OSCAR GARZA ESQUIVEL</t>
  </si>
  <si>
    <t>GAEO630526HTSRSS08</t>
  </si>
  <si>
    <t>AGUSTIN JAIME CIENFUEGOS HERNANDEZ</t>
  </si>
  <si>
    <t>CIHA850802HTSNRG08</t>
  </si>
  <si>
    <t>ROAC640205HNLBLY01</t>
  </si>
  <si>
    <t>JESUS ARCADIO VARGAS SERNA</t>
  </si>
  <si>
    <t>VASJ791225HNLRRS09</t>
  </si>
  <si>
    <t>OSCAR JESUS GARZA GUAJARDO</t>
  </si>
  <si>
    <t>GAGO000116HNLRJSA0</t>
  </si>
  <si>
    <t>JORGE LUIS RAMOS CEPEDA</t>
  </si>
  <si>
    <t>RACJ860211HTSMPR00</t>
  </si>
  <si>
    <t>JOSE MANUEL GALVAN GALVAN</t>
  </si>
  <si>
    <t>ESMERALDA PARTIDA GUAJARDO</t>
  </si>
  <si>
    <t>PAGE761019MTSRJS04</t>
  </si>
  <si>
    <t xml:space="preserve">TOTAL AGOSTO -. </t>
  </si>
  <si>
    <t xml:space="preserve">TOTAL SEPTIEMBRE -. </t>
  </si>
  <si>
    <t>COMPRA DE CLIMA PARA DONACION A UMR #53</t>
  </si>
  <si>
    <t>BREMDALY FLORES GALVAN</t>
  </si>
  <si>
    <t>FOGB830523MTSLLR08</t>
  </si>
  <si>
    <t>MARIA ISABEL CIENFUEGOS HERNANDEZ</t>
  </si>
  <si>
    <t>CIHI840628MTSNRS00</t>
  </si>
  <si>
    <t>NORA NELLY ROBLES GALVAN</t>
  </si>
  <si>
    <t>ROGN830910MTSBLR07</t>
  </si>
  <si>
    <t>PRISMA LIDIVINA VALLEJO GALVAN</t>
  </si>
  <si>
    <t>VAGP880218MTSLLR05</t>
  </si>
  <si>
    <t>MA. TRINIDAD RAMOS GARCIA</t>
  </si>
  <si>
    <t>RAGT841204MTSMRR00</t>
  </si>
  <si>
    <t>MARTIN BOCANEGRA ZUÑIGA</t>
  </si>
  <si>
    <t>ANGELICA MARIA GONZALEZ RAMOS</t>
  </si>
  <si>
    <t>GORA820429MTSNMN04</t>
  </si>
  <si>
    <t>JESUS SANCHEZ BUENROSTRO</t>
  </si>
  <si>
    <t>SABJ580707HTSNNS17</t>
  </si>
  <si>
    <t>LETICIA MENDEZ MOHEDANO</t>
  </si>
  <si>
    <t>MEML670212MVNHT05</t>
  </si>
  <si>
    <t>MARIA LUISA LEAL GARZA</t>
  </si>
  <si>
    <t>LEGL620625MTSLRS08</t>
  </si>
  <si>
    <t>ELIUD ZUÑIGA ZUÑIGA</t>
  </si>
  <si>
    <t>ZUZE740916HTSXXL07</t>
  </si>
  <si>
    <t>MA. DE LA LUZ NUÑEZ ALCALA</t>
  </si>
  <si>
    <t>BENJAMIN GARZA RAMOS</t>
  </si>
  <si>
    <t>GARB541123HTSRMN00</t>
  </si>
  <si>
    <t>ALFONSO CAVAZOS CAVAZOS</t>
  </si>
  <si>
    <t>CXCA440102HTSVVL06</t>
  </si>
  <si>
    <t>GUADALUPE BOCANEGRA GARCIA</t>
  </si>
  <si>
    <t>BOGG691209MTSCRD04</t>
  </si>
  <si>
    <t>JUANA QUINTANILLA SANCHEZ</t>
  </si>
  <si>
    <t>QUSJ730203MTSNNN06</t>
  </si>
  <si>
    <t>ESPERANZA GARCIA GARCIA</t>
  </si>
  <si>
    <t>GAGE490615MTSRRS03</t>
  </si>
  <si>
    <t>MANUEL OLVERA GARICA</t>
  </si>
  <si>
    <t>OEGM390609HTSLRN04</t>
  </si>
  <si>
    <t>GUADALUPE DEL CASTILLO  BENAVIDES</t>
  </si>
  <si>
    <t>CABG560927MTSSND02</t>
  </si>
  <si>
    <t>MA DEL CONSUELO MENDOZA URIEGAS</t>
  </si>
  <si>
    <t>MEUC530914MTSNRN00</t>
  </si>
  <si>
    <t>IRMA GONZALEZ LEDESMA</t>
  </si>
  <si>
    <t>GOLI600729MTSNDR08</t>
  </si>
  <si>
    <t>BENITO GONZALEZ GARZA</t>
  </si>
  <si>
    <t>GOGB460519HTSNRN00</t>
  </si>
  <si>
    <t>GAMALIEL SALINAS FUENTES</t>
  </si>
  <si>
    <t>SAFG501020HTSLNM03</t>
  </si>
  <si>
    <t>HERMELINDA RIVERA VEGA</t>
  </si>
  <si>
    <t>RIVH661026MTSVGR07</t>
  </si>
  <si>
    <t>ROBERTO SANCHEZ SALAS</t>
  </si>
  <si>
    <t>SASR871025HTSNLB02</t>
  </si>
  <si>
    <t>MA ELENA CIENFUEGOS CIENFUEGOS</t>
  </si>
  <si>
    <t>CICE431105MTSNNL04</t>
  </si>
  <si>
    <t>NORMA ERICA RESENDEZ SANCHEZ</t>
  </si>
  <si>
    <t>RESN830822MTSSNR01</t>
  </si>
  <si>
    <t>MA. DE LA LUZ SANCHEZ TIJERINA</t>
  </si>
  <si>
    <t>SATL740310MTSNJZ01</t>
  </si>
  <si>
    <t>MARIA GARCIA GARCIA</t>
  </si>
  <si>
    <t>GAGM450119MTSRRR07</t>
  </si>
  <si>
    <t>HUGO ELIAS ZUÑIGA MONCIVAIS</t>
  </si>
  <si>
    <t>ZUMH910826HNLXNG04</t>
  </si>
  <si>
    <t>MA GABRIELA RODRIGUEZ GONZALEZ</t>
  </si>
  <si>
    <t>ROGG750627MTSDNB03</t>
  </si>
  <si>
    <t>ERIKA BERENICE MONCIVAIS SANCHEZ</t>
  </si>
  <si>
    <t>MOSE851004MNLNNR06</t>
  </si>
  <si>
    <t>ELIAS GARZA VALLEJO</t>
  </si>
  <si>
    <t>GAVE851003HTSRLL07</t>
  </si>
  <si>
    <t>VICTOR ZUÑIGA ELIZONDO</t>
  </si>
  <si>
    <t>ZUEV280125MTSXLC03</t>
  </si>
  <si>
    <t>ORALIA RODRIGUEZ RODRIGUEZ</t>
  </si>
  <si>
    <t>RORO680317MTSDDR03</t>
  </si>
  <si>
    <t>GABRIELA MARISOL ZUÑIGA SERNA</t>
  </si>
  <si>
    <t>ZUSG930923MTSXRB05</t>
  </si>
  <si>
    <t>JORGE JAVIER GARCIA BARRIENTOS</t>
  </si>
  <si>
    <t>GABJ670709HTSRRR02</t>
  </si>
  <si>
    <t>MIRNA SORAIDA RAMOS SANCHEZ</t>
  </si>
  <si>
    <t>RASM831208MTSMNR09</t>
  </si>
  <si>
    <t>DANIEL ADOLFO ZUGUIGA RAMIREZ</t>
  </si>
  <si>
    <t>ARMANDO JIMENEZ SANCHEZ</t>
  </si>
  <si>
    <t>JISA640604HTSMNR04</t>
  </si>
  <si>
    <t>PEDRO ANTONIO GALVAN RAMOS</t>
  </si>
  <si>
    <t>GARP940314HTSLMD05</t>
  </si>
  <si>
    <t>NOEMI DEL CASTILLO RESENDEZ</t>
  </si>
  <si>
    <t>CARN780403MTSSSM01</t>
  </si>
  <si>
    <t>JESUS RODRIGUEZ RIVERA</t>
  </si>
  <si>
    <t>RORJ700204HTSDVS02</t>
  </si>
  <si>
    <t xml:space="preserve">TOTAL OCTUBRE -. </t>
  </si>
  <si>
    <t xml:space="preserve">TOTAL NOVIEMBRE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</si>
</sst>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Red]\-&quot;$&quot;#,##0.00"/>
    <numFmt numFmtId="165" formatCode="_-&quot;$&quot;* #,##0.00_-;\-&quot;$&quot;* #,##0.00_-;_-&quot;$&quot;* &quot;-&quot;??_-;_-@_-"/>
    <numFmt numFmtId="166" formatCode="_-* #,##0.00_-;\-* #,##0.00_-;_-* &quot;-&quot;??_-;_-@_-"/>
    <numFmt numFmtId="167" formatCode="&quot;$&quot;#,##0.00"/>
    <numFmt numFmtId="168" formatCode="#,##0.00_ ;\-#,##0.00\ "/>
    <numFmt numFmtId="169" formatCode="dd/mm/yy;@"/>
    <numFmt numFmtId="170" formatCode="#,##0.0"/>
    <numFmt numFmtId="171" formatCode="#,##0_ ;\-#,##0\ "/>
    <numFmt numFmtId="172" formatCode="#,##0_ ;[Red]\-#,##0\ "/>
  </numFmts>
  <fonts count="91">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8"/>
      <name val="Arial"/>
      <family val="2"/>
    </font>
    <font>
      <b/>
      <i/>
      <sz val="10"/>
      <name val="Arial"/>
      <family val="2"/>
    </font>
    <font>
      <sz val="8"/>
      <name val="Arial"/>
      <family val="2"/>
    </font>
    <font>
      <sz val="10"/>
      <color rgb="FFFF0000"/>
      <name val="Arial"/>
      <family val="2"/>
    </font>
    <font>
      <b/>
      <sz val="10"/>
      <color rgb="FFFF0000"/>
      <name val="Arial"/>
      <family val="2"/>
    </font>
    <font>
      <u/>
      <sz val="10"/>
      <color theme="10"/>
      <name val="Arial"/>
      <family val="2"/>
    </font>
    <font>
      <sz val="8"/>
      <name val="Tahoma"/>
      <family val="2"/>
    </font>
    <font>
      <sz val="11"/>
      <name val="Arial"/>
      <family val="2"/>
    </font>
    <font>
      <b/>
      <sz val="8"/>
      <color theme="1"/>
      <name val="Arial"/>
      <family val="2"/>
    </font>
    <font>
      <sz val="8"/>
      <color theme="1"/>
      <name val="Arial"/>
      <family val="2"/>
    </font>
    <font>
      <sz val="10"/>
      <name val="Calibri"/>
      <family val="2"/>
    </font>
    <font>
      <b/>
      <sz val="13"/>
      <name val="Arial"/>
      <family val="2"/>
    </font>
    <font>
      <sz val="13"/>
      <name val="Arial"/>
      <family val="2"/>
    </font>
    <font>
      <b/>
      <sz val="9"/>
      <name val="Arial"/>
      <family val="2"/>
    </font>
    <font>
      <sz val="9"/>
      <name val="Arial"/>
      <family val="2"/>
    </font>
    <font>
      <sz val="10"/>
      <color rgb="FF000000"/>
      <name val="Arial"/>
      <family val="2"/>
    </font>
    <font>
      <b/>
      <sz val="10"/>
      <color rgb="FF000000"/>
      <name val="Arial"/>
      <family val="2"/>
    </font>
    <font>
      <b/>
      <sz val="12"/>
      <name val="Arial"/>
      <family val="2"/>
    </font>
    <font>
      <sz val="10"/>
      <color theme="1"/>
      <name val="Calibri"/>
      <family val="2"/>
      <scheme val="minor"/>
    </font>
    <font>
      <b/>
      <sz val="12"/>
      <color rgb="FF000000"/>
      <name val="Segoe Condensed"/>
    </font>
    <font>
      <sz val="7"/>
      <name val="Arial"/>
      <family val="2"/>
    </font>
    <font>
      <b/>
      <sz val="7"/>
      <name val="Arial"/>
      <family val="2"/>
    </font>
    <font>
      <sz val="11"/>
      <color theme="1"/>
      <name val="Arial"/>
      <family val="2"/>
    </font>
    <font>
      <b/>
      <sz val="12"/>
      <color theme="1"/>
      <name val="Arial"/>
      <family val="2"/>
    </font>
    <font>
      <b/>
      <sz val="11"/>
      <color theme="1"/>
      <name val="Arial"/>
      <family val="2"/>
    </font>
    <font>
      <sz val="9"/>
      <color theme="1"/>
      <name val="Arial"/>
      <family val="2"/>
    </font>
    <font>
      <sz val="10"/>
      <color theme="1"/>
      <name val="Arial"/>
      <family val="2"/>
    </font>
    <font>
      <b/>
      <sz val="9"/>
      <color theme="1"/>
      <name val="Arial"/>
      <family val="2"/>
    </font>
    <font>
      <b/>
      <sz val="11"/>
      <color theme="1"/>
      <name val="Calibri"/>
      <family val="2"/>
      <scheme val="minor"/>
    </font>
    <font>
      <sz val="10"/>
      <color theme="1"/>
      <name val="Times New Roman"/>
      <family val="1"/>
    </font>
    <font>
      <b/>
      <sz val="6"/>
      <color rgb="FF000000"/>
      <name val="Arial"/>
      <family val="2"/>
    </font>
    <font>
      <b/>
      <i/>
      <sz val="6"/>
      <color rgb="FF000000"/>
      <name val="Arial"/>
      <family val="2"/>
    </font>
    <font>
      <b/>
      <sz val="8"/>
      <color rgb="FF000000"/>
      <name val="Arial"/>
      <family val="2"/>
    </font>
    <font>
      <b/>
      <i/>
      <sz val="8"/>
      <color rgb="FF000000"/>
      <name val="Arial"/>
      <family val="2"/>
    </font>
    <font>
      <sz val="8"/>
      <color theme="1"/>
      <name val="Times New Roman"/>
      <family val="1"/>
    </font>
    <font>
      <b/>
      <sz val="11"/>
      <color rgb="FF000000"/>
      <name val="Arial"/>
      <family val="2"/>
    </font>
    <font>
      <sz val="11"/>
      <color rgb="FF000000"/>
      <name val="Arial"/>
      <family val="2"/>
    </font>
    <font>
      <sz val="6"/>
      <color rgb="FF000000"/>
      <name val="Arial"/>
      <family val="2"/>
    </font>
    <font>
      <sz val="11"/>
      <color rgb="FF9C0006"/>
      <name val="Calibri"/>
      <family val="2"/>
      <scheme val="minor"/>
    </font>
    <font>
      <b/>
      <sz val="10"/>
      <color theme="1"/>
      <name val="Arial"/>
      <family val="2"/>
    </font>
    <font>
      <sz val="8"/>
      <color theme="1"/>
      <name val="Calibri"/>
      <family val="2"/>
      <scheme val="minor"/>
    </font>
    <font>
      <b/>
      <sz val="8"/>
      <color theme="1"/>
      <name val="Calibri"/>
      <family val="2"/>
      <scheme val="minor"/>
    </font>
    <font>
      <sz val="8"/>
      <color rgb="FF000000"/>
      <name val="Arial"/>
      <family val="2"/>
    </font>
    <font>
      <sz val="10"/>
      <color indexed="8"/>
      <name val="MS Sans Serif"/>
      <family val="2"/>
    </font>
    <font>
      <b/>
      <sz val="10"/>
      <name val="Century Gothic"/>
      <family val="2"/>
    </font>
    <font>
      <b/>
      <u/>
      <sz val="12"/>
      <color theme="1"/>
      <name val="Arial"/>
      <family val="2"/>
    </font>
    <font>
      <sz val="10"/>
      <name val="Arial"/>
      <family val="2"/>
    </font>
    <font>
      <sz val="10"/>
      <name val="Arial Narrow"/>
      <family val="2"/>
    </font>
    <font>
      <b/>
      <sz val="10"/>
      <name val="Arial Narrow"/>
      <family val="2"/>
    </font>
    <font>
      <i/>
      <sz val="8"/>
      <color rgb="FF000000"/>
      <name val="Arial"/>
      <family val="2"/>
    </font>
    <font>
      <i/>
      <sz val="8"/>
      <color theme="1"/>
      <name val="Arial"/>
      <family val="2"/>
    </font>
    <font>
      <b/>
      <i/>
      <sz val="8"/>
      <color theme="1"/>
      <name val="Arial"/>
      <family val="2"/>
    </font>
    <font>
      <sz val="10"/>
      <name val="Arial"/>
      <family val="2"/>
    </font>
    <font>
      <sz val="10"/>
      <color rgb="FF000000"/>
      <name val="Calibri"/>
      <family val="2"/>
    </font>
    <font>
      <sz val="12"/>
      <color theme="1"/>
      <name val="Arial"/>
      <family val="2"/>
    </font>
    <font>
      <b/>
      <sz val="8"/>
      <color theme="1"/>
      <name val="Calibri"/>
      <family val="2"/>
    </font>
    <font>
      <vertAlign val="superscript"/>
      <sz val="8"/>
      <color theme="4" tint="-0.249977111117893"/>
      <name val="Arial"/>
      <family val="2"/>
    </font>
    <font>
      <vertAlign val="superscript"/>
      <sz val="8"/>
      <name val="Arial"/>
      <family val="2"/>
    </font>
    <font>
      <b/>
      <vertAlign val="superscript"/>
      <sz val="8"/>
      <name val="Arial"/>
      <family val="2"/>
    </font>
    <font>
      <sz val="11"/>
      <color rgb="FF000000"/>
      <name val="Calibri"/>
      <family val="2"/>
      <scheme val="minor"/>
    </font>
    <font>
      <sz val="12"/>
      <name val="Arial"/>
      <family val="2"/>
    </font>
    <font>
      <i/>
      <sz val="8"/>
      <name val="Arial"/>
      <family val="2"/>
    </font>
    <font>
      <b/>
      <i/>
      <sz val="8"/>
      <name val="Arial"/>
      <family val="2"/>
    </font>
    <font>
      <b/>
      <sz val="11"/>
      <name val="Calibri"/>
      <family val="2"/>
      <scheme val="minor"/>
    </font>
    <font>
      <sz val="11"/>
      <name val="Calibri"/>
      <family val="2"/>
      <scheme val="minor"/>
    </font>
    <font>
      <b/>
      <sz val="16"/>
      <name val="Arial"/>
      <family val="2"/>
    </font>
    <font>
      <b/>
      <sz val="14"/>
      <color theme="1"/>
      <name val="Arial"/>
      <family val="2"/>
    </font>
    <font>
      <sz val="9"/>
      <color rgb="FF000000"/>
      <name val="Arial"/>
      <family val="2"/>
    </font>
    <font>
      <b/>
      <sz val="16"/>
      <color theme="1"/>
      <name val="Arial"/>
      <family val="2"/>
    </font>
    <font>
      <sz val="8"/>
      <name val="Calibri"/>
      <family val="2"/>
      <scheme val="minor"/>
    </font>
    <font>
      <b/>
      <i/>
      <sz val="10"/>
      <color theme="1"/>
      <name val="Arial"/>
      <family val="2"/>
    </font>
    <font>
      <b/>
      <sz val="10"/>
      <color theme="1"/>
      <name val="Arial Narrow"/>
      <family val="2"/>
    </font>
    <font>
      <sz val="10"/>
      <color theme="1"/>
      <name val="Arial Narrow"/>
      <family val="2"/>
    </font>
    <font>
      <u/>
      <sz val="11"/>
      <color theme="10"/>
      <name val="Calibri"/>
      <family val="2"/>
      <scheme val="minor"/>
    </font>
    <font>
      <sz val="8"/>
      <name val="Tahoma"/>
      <family val="2"/>
    </font>
    <font>
      <b/>
      <sz val="14"/>
      <name val="Tahoma"/>
      <family val="2"/>
    </font>
    <font>
      <sz val="16"/>
      <name val="Tahoma"/>
      <family val="2"/>
    </font>
    <font>
      <b/>
      <sz val="9"/>
      <color rgb="FF000000"/>
      <name val="Arial"/>
      <family val="2"/>
    </font>
    <font>
      <sz val="11"/>
      <name val="Calibri"/>
      <family val="2"/>
    </font>
    <font>
      <b/>
      <sz val="9"/>
      <color rgb="FF000000"/>
      <name val="Times New Roman"/>
      <family val="1"/>
    </font>
    <font>
      <sz val="9"/>
      <color rgb="FF000000"/>
      <name val="Times New Roman"/>
      <family val="1"/>
    </font>
    <font>
      <b/>
      <sz val="12"/>
      <name val="Tahoma"/>
      <family val="2"/>
    </font>
    <font>
      <b/>
      <sz val="10"/>
      <name val="Times New Roman"/>
      <family val="1"/>
    </font>
    <font>
      <sz val="10"/>
      <name val="Times New Roman"/>
      <family val="1"/>
    </font>
    <font>
      <sz val="11"/>
      <color indexed="8"/>
      <name val="Calibri"/>
      <family val="2"/>
    </font>
    <font>
      <sz val="11"/>
      <color rgb="FF202124"/>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C0C0C0"/>
        <bgColor indexed="64"/>
      </patternFill>
    </fill>
    <fill>
      <patternFill patternType="solid">
        <fgColor rgb="FFBFBFBF"/>
        <bgColor indexed="64"/>
      </patternFill>
    </fill>
    <fill>
      <patternFill patternType="solid">
        <fgColor rgb="FFFFC7CE"/>
      </patternFill>
    </fill>
    <fill>
      <patternFill patternType="solid">
        <fgColor rgb="FFFFFFCC"/>
      </patternFill>
    </fill>
    <fill>
      <patternFill patternType="solid">
        <fgColor theme="0"/>
        <bgColor indexed="64"/>
      </patternFill>
    </fill>
    <fill>
      <patternFill patternType="solid">
        <fgColor rgb="FFD9D9D9"/>
        <bgColor indexed="64"/>
      </patternFill>
    </fill>
    <fill>
      <patternFill patternType="lightGray">
        <bgColor rgb="FFBFBFBF"/>
      </patternFill>
    </fill>
    <fill>
      <patternFill patternType="solid">
        <fgColor rgb="FFA6A6A6"/>
        <bgColor indexed="64"/>
      </patternFill>
    </fill>
    <fill>
      <patternFill patternType="solid">
        <fgColor rgb="FFF2F2F2"/>
        <bgColor indexed="64"/>
      </patternFill>
    </fill>
    <fill>
      <patternFill patternType="solid">
        <fgColor rgb="FFFFFFFF"/>
        <bgColor indexed="64"/>
      </patternFill>
    </fill>
  </fills>
  <borders count="105">
    <border>
      <left/>
      <right/>
      <top/>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rgb="FF000000"/>
      </right>
      <top/>
      <bottom style="medium">
        <color indexed="64"/>
      </bottom>
      <diagonal/>
    </border>
    <border>
      <left/>
      <right style="medium">
        <color rgb="FF000000"/>
      </right>
      <top/>
      <bottom/>
      <diagonal/>
    </border>
    <border>
      <left/>
      <right style="medium">
        <color rgb="FF000000"/>
      </right>
      <top style="medium">
        <color indexed="64"/>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hair">
        <color indexed="64"/>
      </right>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rgb="FF000000"/>
      </bottom>
      <diagonal/>
    </border>
    <border>
      <left style="medium">
        <color auto="1"/>
      </left>
      <right style="thin">
        <color auto="1"/>
      </right>
      <top style="medium">
        <color auto="1"/>
      </top>
      <bottom style="thin">
        <color auto="1"/>
      </bottom>
      <diagonal/>
    </border>
    <border>
      <left style="medium">
        <color auto="1"/>
      </left>
      <right style="medium">
        <color indexed="64"/>
      </right>
      <top style="medium">
        <color indexed="64"/>
      </top>
      <bottom style="thin">
        <color auto="1"/>
      </bottom>
      <diagonal/>
    </border>
  </borders>
  <cellStyleXfs count="258">
    <xf numFmtId="0" fontId="0" fillId="0" borderId="0"/>
    <xf numFmtId="166" fontId="1" fillId="0" borderId="0" applyFont="0" applyFill="0" applyBorder="0" applyAlignment="0" applyProtection="0"/>
    <xf numFmtId="0" fontId="2" fillId="0" borderId="0"/>
    <xf numFmtId="166" fontId="2" fillId="0" borderId="0" applyFont="0" applyFill="0" applyBorder="0" applyAlignment="0" applyProtection="0"/>
    <xf numFmtId="0" fontId="10" fillId="0" borderId="0" applyNumberFormat="0" applyFill="0" applyBorder="0" applyAlignment="0" applyProtection="0"/>
    <xf numFmtId="166"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166" fontId="1" fillId="0" borderId="0" applyFont="0" applyFill="0" applyBorder="0" applyAlignment="0" applyProtection="0"/>
    <xf numFmtId="0" fontId="43" fillId="6" borderId="0" applyNumberFormat="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0" fontId="48" fillId="0" borderId="0" applyNumberFormat="0" applyFont="0" applyFill="0" applyBorder="0" applyProtection="0">
      <alignmen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8"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4"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7" borderId="23" applyNumberFormat="0" applyFont="0" applyAlignment="0" applyProtection="0"/>
    <xf numFmtId="0" fontId="1" fillId="7" borderId="23" applyNumberFormat="0" applyFont="0" applyAlignment="0" applyProtection="0"/>
    <xf numFmtId="0" fontId="1" fillId="7" borderId="23" applyNumberFormat="0" applyFont="0" applyAlignment="0" applyProtection="0"/>
    <xf numFmtId="0" fontId="1" fillId="7" borderId="23" applyNumberFormat="0" applyFont="0" applyAlignment="0" applyProtection="0"/>
    <xf numFmtId="0" fontId="1" fillId="7" borderId="23" applyNumberFormat="0" applyFont="0" applyAlignment="0" applyProtection="0"/>
    <xf numFmtId="0" fontId="1" fillId="7" borderId="2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0" fontId="51" fillId="0" borderId="0"/>
    <xf numFmtId="44" fontId="51" fillId="0" borderId="0" applyFont="0" applyFill="0" applyBorder="0" applyAlignment="0" applyProtection="0"/>
    <xf numFmtId="0" fontId="57" fillId="0" borderId="0"/>
    <xf numFmtId="166" fontId="1" fillId="0" borderId="0" applyFont="0" applyFill="0" applyBorder="0" applyAlignment="0" applyProtection="0"/>
    <xf numFmtId="166" fontId="2" fillId="0" borderId="0" applyFont="0" applyFill="0" applyBorder="0" applyAlignment="0" applyProtection="0"/>
    <xf numFmtId="166" fontId="1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8"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1" fillId="0" borderId="0" applyFont="0" applyFill="0" applyBorder="0" applyAlignment="0" applyProtection="0"/>
    <xf numFmtId="0" fontId="78" fillId="0" borderId="0" applyNumberFormat="0" applyFill="0" applyBorder="0" applyAlignment="0" applyProtection="0"/>
    <xf numFmtId="0" fontId="79" fillId="0" borderId="0"/>
    <xf numFmtId="0" fontId="11" fillId="0" borderId="0"/>
    <xf numFmtId="0" fontId="1" fillId="0" borderId="0"/>
    <xf numFmtId="165" fontId="89" fillId="0" borderId="0" applyFont="0" applyFill="0" applyBorder="0" applyAlignment="0" applyProtection="0"/>
  </cellStyleXfs>
  <cellXfs count="1293">
    <xf numFmtId="0" fontId="0" fillId="0" borderId="0" xfId="0"/>
    <xf numFmtId="0" fontId="3" fillId="0" borderId="0" xfId="2" applyFont="1"/>
    <xf numFmtId="0" fontId="2" fillId="0" borderId="0" xfId="2" applyAlignment="1">
      <alignment horizontal="center"/>
    </xf>
    <xf numFmtId="0" fontId="2" fillId="0" borderId="0" xfId="2"/>
    <xf numFmtId="0" fontId="3" fillId="0" borderId="0" xfId="2" applyFont="1" applyAlignment="1">
      <alignment horizontal="center"/>
    </xf>
    <xf numFmtId="0" fontId="5" fillId="0" borderId="0" xfId="2" applyFont="1" applyAlignment="1">
      <alignment horizontal="right"/>
    </xf>
    <xf numFmtId="0" fontId="6" fillId="0" borderId="0" xfId="2" applyFont="1"/>
    <xf numFmtId="166" fontId="3" fillId="0" borderId="0" xfId="3" applyFont="1" applyFill="1" applyBorder="1"/>
    <xf numFmtId="0" fontId="7" fillId="0" borderId="0" xfId="2" applyFont="1"/>
    <xf numFmtId="166" fontId="2" fillId="0" borderId="0" xfId="3" applyFont="1" applyFill="1" applyBorder="1"/>
    <xf numFmtId="0" fontId="6" fillId="2" borderId="0" xfId="2" applyFont="1" applyFill="1"/>
    <xf numFmtId="166" fontId="3" fillId="2" borderId="1" xfId="3" applyFont="1" applyFill="1" applyBorder="1"/>
    <xf numFmtId="0" fontId="9" fillId="0" borderId="0" xfId="2" applyFont="1" applyAlignment="1">
      <alignment horizontal="center"/>
    </xf>
    <xf numFmtId="166" fontId="2" fillId="0" borderId="0" xfId="3" applyFont="1" applyBorder="1"/>
    <xf numFmtId="166" fontId="2" fillId="0" borderId="0" xfId="3" applyFont="1"/>
    <xf numFmtId="166" fontId="2" fillId="0" borderId="0" xfId="2" applyNumberFormat="1"/>
    <xf numFmtId="0" fontId="3" fillId="0" borderId="0" xfId="2" applyFont="1" applyAlignment="1">
      <alignment horizontal="right"/>
    </xf>
    <xf numFmtId="166" fontId="3" fillId="0" borderId="0" xfId="3" applyFont="1" applyBorder="1" applyAlignment="1">
      <alignment horizontal="center"/>
    </xf>
    <xf numFmtId="0" fontId="5" fillId="0" borderId="0" xfId="2" applyFont="1"/>
    <xf numFmtId="166" fontId="3" fillId="0" borderId="0" xfId="3" applyFont="1"/>
    <xf numFmtId="166" fontId="3" fillId="0" borderId="0" xfId="3" applyFont="1" applyBorder="1"/>
    <xf numFmtId="0" fontId="13" fillId="0" borderId="0" xfId="0" applyFont="1" applyAlignment="1">
      <alignment horizontal="left" vertical="center"/>
    </xf>
    <xf numFmtId="0" fontId="14" fillId="0" borderId="0" xfId="0" applyFont="1" applyAlignment="1">
      <alignment horizontal="left" vertical="center"/>
    </xf>
    <xf numFmtId="0" fontId="2" fillId="0" borderId="0" xfId="2" applyAlignment="1">
      <alignment vertical="top" wrapText="1"/>
    </xf>
    <xf numFmtId="0" fontId="13" fillId="0" borderId="0" xfId="0" applyFont="1" applyAlignment="1">
      <alignment horizontal="left" vertical="top"/>
    </xf>
    <xf numFmtId="0" fontId="3" fillId="0" borderId="0" xfId="2" applyFont="1" applyAlignment="1">
      <alignment wrapText="1"/>
    </xf>
    <xf numFmtId="0" fontId="2" fillId="0" borderId="0" xfId="2" applyAlignment="1">
      <alignment wrapText="1"/>
    </xf>
    <xf numFmtId="0" fontId="6" fillId="2" borderId="0" xfId="2" applyFont="1" applyFill="1" applyAlignment="1">
      <alignment horizontal="center"/>
    </xf>
    <xf numFmtId="0" fontId="3" fillId="2" borderId="0" xfId="2" applyFont="1" applyFill="1" applyAlignment="1">
      <alignment horizontal="center"/>
    </xf>
    <xf numFmtId="0" fontId="7" fillId="0" borderId="0" xfId="2" applyFont="1" applyAlignment="1">
      <alignment vertical="center"/>
    </xf>
    <xf numFmtId="0" fontId="16" fillId="0" borderId="0" xfId="2" applyFont="1" applyAlignment="1">
      <alignment horizontal="center"/>
    </xf>
    <xf numFmtId="0" fontId="4" fillId="0" borderId="0" xfId="2" applyFont="1" applyAlignment="1">
      <alignment horizontal="center"/>
    </xf>
    <xf numFmtId="0" fontId="16" fillId="0" borderId="0" xfId="2" applyFont="1" applyAlignment="1">
      <alignment vertical="center"/>
    </xf>
    <xf numFmtId="0" fontId="17" fillId="0" borderId="0" xfId="2" applyFont="1" applyAlignment="1">
      <alignment horizontal="center" wrapText="1"/>
    </xf>
    <xf numFmtId="0" fontId="19" fillId="0" borderId="0" xfId="2" applyFont="1" applyAlignment="1">
      <alignment horizontal="left"/>
    </xf>
    <xf numFmtId="0" fontId="9" fillId="0" borderId="0" xfId="2" applyFont="1"/>
    <xf numFmtId="0" fontId="19" fillId="0" borderId="0" xfId="2" applyFont="1"/>
    <xf numFmtId="0" fontId="2" fillId="0" borderId="0" xfId="16"/>
    <xf numFmtId="0" fontId="2" fillId="0" borderId="0" xfId="16" applyAlignment="1">
      <alignment horizontal="right"/>
    </xf>
    <xf numFmtId="0" fontId="22" fillId="0" borderId="0" xfId="16" applyFont="1" applyAlignment="1">
      <alignment horizontal="center"/>
    </xf>
    <xf numFmtId="0" fontId="3" fillId="0" borderId="0" xfId="16" applyFont="1" applyAlignment="1">
      <alignment horizontal="center"/>
    </xf>
    <xf numFmtId="0" fontId="3" fillId="0" borderId="0" xfId="16" applyFont="1"/>
    <xf numFmtId="166" fontId="2" fillId="0" borderId="0" xfId="16" applyNumberFormat="1"/>
    <xf numFmtId="0" fontId="3" fillId="0" borderId="0" xfId="16" applyFont="1" applyAlignment="1">
      <alignment horizontal="left" indent="2"/>
    </xf>
    <xf numFmtId="166" fontId="2" fillId="0" borderId="0" xfId="1" applyFont="1"/>
    <xf numFmtId="0" fontId="2" fillId="0" borderId="0" xfId="16" applyAlignment="1">
      <alignment wrapText="1"/>
    </xf>
    <xf numFmtId="0" fontId="3" fillId="0" borderId="0" xfId="16" applyFont="1" applyAlignment="1">
      <alignment horizontal="right"/>
    </xf>
    <xf numFmtId="166" fontId="2" fillId="0" borderId="0" xfId="1" applyFont="1" applyFill="1"/>
    <xf numFmtId="0" fontId="2" fillId="0" borderId="0" xfId="16" applyAlignment="1">
      <alignment horizontal="left"/>
    </xf>
    <xf numFmtId="166" fontId="2" fillId="0" borderId="0" xfId="1" applyFont="1" applyFill="1" applyBorder="1"/>
    <xf numFmtId="0" fontId="6" fillId="3" borderId="0" xfId="16" applyFont="1" applyFill="1"/>
    <xf numFmtId="0" fontId="2" fillId="3" borderId="0" xfId="16" applyFill="1"/>
    <xf numFmtId="0" fontId="3" fillId="3" borderId="0" xfId="16" applyFont="1" applyFill="1"/>
    <xf numFmtId="0" fontId="2" fillId="0" borderId="0" xfId="16" applyAlignment="1">
      <alignment horizontal="left" indent="1"/>
    </xf>
    <xf numFmtId="0" fontId="6" fillId="0" borderId="0" xfId="16" applyFont="1"/>
    <xf numFmtId="166" fontId="3" fillId="0" borderId="0" xfId="1" applyFont="1" applyFill="1" applyBorder="1"/>
    <xf numFmtId="0" fontId="2" fillId="0" borderId="0" xfId="16" applyAlignment="1">
      <alignment horizontal="justify"/>
    </xf>
    <xf numFmtId="0" fontId="20" fillId="0" borderId="0" xfId="2" applyFont="1" applyAlignment="1">
      <alignment horizontal="justify" wrapText="1"/>
    </xf>
    <xf numFmtId="166" fontId="2" fillId="0" borderId="0" xfId="1" applyFont="1" applyAlignment="1">
      <alignment horizontal="justify"/>
    </xf>
    <xf numFmtId="0" fontId="21" fillId="0" borderId="0" xfId="0" applyFont="1" applyAlignment="1">
      <alignment horizontal="justify" wrapText="1"/>
    </xf>
    <xf numFmtId="0" fontId="24" fillId="0" borderId="0" xfId="0" applyFont="1" applyAlignment="1">
      <alignment horizontal="left" vertical="top" readingOrder="1"/>
    </xf>
    <xf numFmtId="0" fontId="22" fillId="0" borderId="0" xfId="2" applyFont="1" applyAlignment="1">
      <alignment vertical="center"/>
    </xf>
    <xf numFmtId="0" fontId="16" fillId="0" borderId="0" xfId="2" applyFont="1" applyAlignment="1">
      <alignment horizontal="center" vertical="center"/>
    </xf>
    <xf numFmtId="0" fontId="22" fillId="0" borderId="0" xfId="2" applyFont="1" applyAlignment="1">
      <alignment wrapText="1"/>
    </xf>
    <xf numFmtId="166" fontId="18" fillId="0" borderId="0" xfId="2" applyNumberFormat="1" applyFont="1" applyAlignment="1">
      <alignment horizontal="left" vertical="center" wrapText="1"/>
    </xf>
    <xf numFmtId="0" fontId="18" fillId="0" borderId="0" xfId="2" applyFont="1" applyAlignment="1">
      <alignment horizontal="left" vertical="center"/>
    </xf>
    <xf numFmtId="166" fontId="19" fillId="0" borderId="0" xfId="3" applyFont="1" applyFill="1" applyBorder="1" applyAlignment="1">
      <alignment horizontal="left" vertical="center" wrapText="1"/>
    </xf>
    <xf numFmtId="0" fontId="19" fillId="0" borderId="0" xfId="2" applyFont="1" applyAlignment="1">
      <alignment horizontal="left" vertical="center"/>
    </xf>
    <xf numFmtId="0" fontId="2" fillId="0" borderId="0" xfId="2" applyAlignment="1">
      <alignment vertical="center"/>
    </xf>
    <xf numFmtId="0" fontId="2" fillId="0" borderId="6" xfId="2" applyBorder="1" applyAlignment="1">
      <alignment vertical="top"/>
    </xf>
    <xf numFmtId="0" fontId="2" fillId="0" borderId="0" xfId="2" applyAlignment="1">
      <alignment vertical="top"/>
    </xf>
    <xf numFmtId="0" fontId="9" fillId="0" borderId="0" xfId="2" applyFont="1" applyAlignment="1">
      <alignment horizontal="center" vertical="top" wrapText="1"/>
    </xf>
    <xf numFmtId="0" fontId="3" fillId="0" borderId="4" xfId="2" applyFont="1" applyBorder="1" applyAlignment="1">
      <alignment vertical="center"/>
    </xf>
    <xf numFmtId="166" fontId="18" fillId="0" borderId="4" xfId="2" applyNumberFormat="1" applyFont="1" applyBorder="1" applyAlignment="1">
      <alignment horizontal="left" vertical="center" wrapText="1"/>
    </xf>
    <xf numFmtId="0" fontId="6" fillId="0" borderId="5" xfId="2" applyFont="1" applyBorder="1" applyAlignment="1">
      <alignment vertical="center"/>
    </xf>
    <xf numFmtId="0" fontId="2" fillId="0" borderId="5" xfId="2" applyBorder="1" applyAlignment="1">
      <alignment vertical="center"/>
    </xf>
    <xf numFmtId="0" fontId="2" fillId="0" borderId="5" xfId="2" applyBorder="1" applyAlignment="1">
      <alignment vertical="top"/>
    </xf>
    <xf numFmtId="0" fontId="3" fillId="0" borderId="5" xfId="2" applyFont="1" applyBorder="1" applyAlignment="1">
      <alignment vertical="top"/>
    </xf>
    <xf numFmtId="0" fontId="6" fillId="0" borderId="5" xfId="2" applyFont="1" applyBorder="1" applyAlignment="1">
      <alignment vertical="top"/>
    </xf>
    <xf numFmtId="0" fontId="2" fillId="0" borderId="5" xfId="2" applyBorder="1" applyAlignment="1">
      <alignment horizontal="justify" vertical="top"/>
    </xf>
    <xf numFmtId="0" fontId="3" fillId="0" borderId="5" xfId="2" applyFont="1" applyBorder="1" applyAlignment="1">
      <alignment vertical="center"/>
    </xf>
    <xf numFmtId="0" fontId="2" fillId="0" borderId="6" xfId="2" applyBorder="1"/>
    <xf numFmtId="0" fontId="3" fillId="0" borderId="4" xfId="2" applyFont="1" applyBorder="1" applyAlignment="1">
      <alignment horizontal="left" vertical="top" wrapText="1"/>
    </xf>
    <xf numFmtId="0" fontId="2" fillId="0" borderId="5" xfId="2" applyBorder="1" applyAlignment="1">
      <alignment horizontal="left" vertical="top" wrapText="1"/>
    </xf>
    <xf numFmtId="0" fontId="3" fillId="0" borderId="5" xfId="2" applyFont="1" applyBorder="1" applyAlignment="1">
      <alignment horizontal="left" vertical="top" wrapText="1"/>
    </xf>
    <xf numFmtId="0" fontId="3" fillId="0" borderId="6" xfId="2" applyFont="1" applyBorder="1" applyAlignment="1">
      <alignment horizontal="left" vertical="top" wrapText="1"/>
    </xf>
    <xf numFmtId="0" fontId="2" fillId="0" borderId="5" xfId="2" applyBorder="1" applyAlignment="1">
      <alignment vertical="center" wrapText="1"/>
    </xf>
    <xf numFmtId="0" fontId="2" fillId="0" borderId="5" xfId="2" applyBorder="1" applyAlignment="1">
      <alignment vertical="top" wrapText="1"/>
    </xf>
    <xf numFmtId="0" fontId="5" fillId="0" borderId="0" xfId="2" applyFont="1" applyAlignment="1">
      <alignment horizontal="left"/>
    </xf>
    <xf numFmtId="0" fontId="3" fillId="0" borderId="0" xfId="2" applyFont="1" applyAlignment="1">
      <alignment horizontal="center" vertical="center"/>
    </xf>
    <xf numFmtId="0" fontId="4" fillId="0" borderId="0" xfId="2" applyFont="1" applyAlignment="1">
      <alignment horizontal="right"/>
    </xf>
    <xf numFmtId="0" fontId="3" fillId="2" borderId="3" xfId="2" applyFont="1" applyFill="1" applyBorder="1" applyAlignment="1">
      <alignment horizontal="center" vertical="center" wrapText="1"/>
    </xf>
    <xf numFmtId="0" fontId="3" fillId="2" borderId="3" xfId="2" quotePrefix="1" applyFont="1" applyFill="1" applyBorder="1" applyAlignment="1">
      <alignment horizontal="center" vertical="center" wrapText="1"/>
    </xf>
    <xf numFmtId="0" fontId="2" fillId="0" borderId="3" xfId="2" applyBorder="1" applyAlignment="1">
      <alignment horizontal="left"/>
    </xf>
    <xf numFmtId="0" fontId="2" fillId="0" borderId="3" xfId="2" applyBorder="1" applyAlignment="1">
      <alignment horizontal="left" wrapText="1"/>
    </xf>
    <xf numFmtId="0" fontId="3" fillId="2" borderId="6" xfId="2" applyFont="1" applyFill="1" applyBorder="1" applyAlignment="1">
      <alignment horizontal="center" vertical="center" wrapText="1"/>
    </xf>
    <xf numFmtId="0" fontId="3" fillId="2" borderId="6" xfId="2" quotePrefix="1" applyFont="1" applyFill="1" applyBorder="1" applyAlignment="1">
      <alignment horizontal="center" vertical="center" wrapText="1"/>
    </xf>
    <xf numFmtId="0" fontId="2" fillId="0" borderId="3" xfId="2" applyBorder="1" applyAlignment="1">
      <alignment horizontal="left" indent="2"/>
    </xf>
    <xf numFmtId="166" fontId="7" fillId="0" borderId="0" xfId="2" applyNumberFormat="1" applyFont="1"/>
    <xf numFmtId="0" fontId="2" fillId="0" borderId="3" xfId="2" applyBorder="1" applyAlignment="1">
      <alignment horizontal="left" wrapText="1" indent="2"/>
    </xf>
    <xf numFmtId="0" fontId="3" fillId="0" borderId="3" xfId="2" applyFont="1" applyBorder="1" applyAlignment="1">
      <alignment horizontal="left"/>
    </xf>
    <xf numFmtId="0" fontId="3" fillId="0" borderId="3" xfId="2" applyFont="1" applyBorder="1" applyAlignment="1">
      <alignment horizontal="center"/>
    </xf>
    <xf numFmtId="166" fontId="3" fillId="0" borderId="3" xfId="1" applyFont="1" applyFill="1" applyBorder="1" applyAlignment="1">
      <alignment horizontal="center"/>
    </xf>
    <xf numFmtId="0" fontId="3" fillId="0" borderId="0" xfId="2" applyFont="1" applyAlignment="1">
      <alignment horizontal="left"/>
    </xf>
    <xf numFmtId="0" fontId="2" fillId="0" borderId="0" xfId="17"/>
    <xf numFmtId="0" fontId="7" fillId="0" borderId="0" xfId="17" applyFont="1"/>
    <xf numFmtId="0" fontId="25" fillId="0" borderId="0" xfId="17" applyFont="1"/>
    <xf numFmtId="43" fontId="25" fillId="0" borderId="0" xfId="7" applyFont="1"/>
    <xf numFmtId="43" fontId="25" fillId="0" borderId="0" xfId="7" applyFont="1" applyAlignment="1">
      <alignment horizontal="center"/>
    </xf>
    <xf numFmtId="0" fontId="18" fillId="0" borderId="0" xfId="17" applyFont="1"/>
    <xf numFmtId="0" fontId="2" fillId="0" borderId="0" xfId="17" applyAlignment="1">
      <alignment vertical="center"/>
    </xf>
    <xf numFmtId="43" fontId="3" fillId="2" borderId="18" xfId="7" applyFont="1" applyFill="1" applyBorder="1" applyAlignment="1">
      <alignment horizontal="center" vertical="center" wrapText="1"/>
    </xf>
    <xf numFmtId="1" fontId="5" fillId="2" borderId="21" xfId="7" applyNumberFormat="1" applyFont="1" applyFill="1" applyBorder="1" applyAlignment="1">
      <alignment horizontal="center" vertical="center" wrapText="1"/>
    </xf>
    <xf numFmtId="0" fontId="18" fillId="0" borderId="6" xfId="17" applyFont="1" applyBorder="1" applyAlignment="1">
      <alignment horizontal="left" vertical="center"/>
    </xf>
    <xf numFmtId="0" fontId="3" fillId="0" borderId="6" xfId="17" applyFont="1" applyBorder="1" applyAlignment="1">
      <alignment vertical="center"/>
    </xf>
    <xf numFmtId="43" fontId="26" fillId="0" borderId="6" xfId="3" applyNumberFormat="1" applyFont="1" applyBorder="1"/>
    <xf numFmtId="0" fontId="3" fillId="0" borderId="0" xfId="17" applyFont="1"/>
    <xf numFmtId="0" fontId="19" fillId="0" borderId="6" xfId="17" applyFont="1" applyBorder="1" applyAlignment="1">
      <alignment horizontal="left" vertical="center" indent="1"/>
    </xf>
    <xf numFmtId="0" fontId="2" fillId="0" borderId="6" xfId="17" applyBorder="1" applyAlignment="1">
      <alignment horizontal="left" vertical="center" indent="1"/>
    </xf>
    <xf numFmtId="0" fontId="18" fillId="0" borderId="3" xfId="17" applyFont="1" applyBorder="1" applyAlignment="1">
      <alignment horizontal="left" vertical="center"/>
    </xf>
    <xf numFmtId="0" fontId="3" fillId="0" borderId="3" xfId="17" applyFont="1" applyBorder="1" applyAlignment="1">
      <alignment horizontal="left" vertical="center"/>
    </xf>
    <xf numFmtId="0" fontId="19" fillId="0" borderId="6" xfId="17" quotePrefix="1" applyFont="1" applyBorder="1" applyAlignment="1">
      <alignment horizontal="left" vertical="center" indent="1"/>
    </xf>
    <xf numFmtId="0" fontId="19" fillId="0" borderId="6" xfId="17" applyFont="1" applyBorder="1" applyAlignment="1">
      <alignment horizontal="left" vertical="center"/>
    </xf>
    <xf numFmtId="0" fontId="2" fillId="0" borderId="6" xfId="17" applyBorder="1" applyAlignment="1">
      <alignment horizontal="left" vertical="center" indent="2"/>
    </xf>
    <xf numFmtId="0" fontId="2" fillId="0" borderId="6" xfId="17" applyBorder="1" applyAlignment="1">
      <alignment horizontal="left" vertical="center" wrapText="1" indent="2"/>
    </xf>
    <xf numFmtId="0" fontId="27" fillId="0" borderId="0" xfId="0" applyFont="1"/>
    <xf numFmtId="0" fontId="28" fillId="0" borderId="0" xfId="0" applyFont="1"/>
    <xf numFmtId="0" fontId="29" fillId="0" borderId="0" xfId="0" applyFont="1" applyAlignment="1">
      <alignment horizontal="left"/>
    </xf>
    <xf numFmtId="0" fontId="29" fillId="0" borderId="0" xfId="0" applyFont="1"/>
    <xf numFmtId="0" fontId="14" fillId="0" borderId="0" xfId="0" applyFont="1"/>
    <xf numFmtId="0" fontId="31" fillId="0" borderId="0" xfId="0" applyFont="1" applyAlignment="1">
      <alignment horizontal="left"/>
    </xf>
    <xf numFmtId="0" fontId="0" fillId="0" borderId="0" xfId="0" applyAlignment="1">
      <alignment horizontal="left"/>
    </xf>
    <xf numFmtId="0" fontId="30" fillId="0" borderId="0" xfId="0" applyFont="1" applyAlignment="1">
      <alignment horizontal="left" vertical="center"/>
    </xf>
    <xf numFmtId="0" fontId="31" fillId="0" borderId="0" xfId="19" applyFont="1"/>
    <xf numFmtId="0" fontId="27" fillId="0" borderId="0" xfId="19" applyFont="1"/>
    <xf numFmtId="0" fontId="44" fillId="0" borderId="0" xfId="19" applyFont="1" applyAlignment="1">
      <alignment horizontal="right" wrapText="1"/>
    </xf>
    <xf numFmtId="0" fontId="32" fillId="2" borderId="31" xfId="19" applyFont="1" applyFill="1" applyBorder="1" applyAlignment="1">
      <alignment horizontal="center" vertical="center"/>
    </xf>
    <xf numFmtId="0" fontId="32" fillId="2" borderId="32" xfId="19" applyFont="1" applyFill="1" applyBorder="1" applyAlignment="1">
      <alignment horizontal="center" vertical="center"/>
    </xf>
    <xf numFmtId="166" fontId="31" fillId="0" borderId="0" xfId="3" applyFont="1"/>
    <xf numFmtId="0" fontId="13" fillId="0" borderId="3" xfId="0" applyFont="1" applyBorder="1" applyAlignment="1">
      <alignment horizontal="left" vertical="center"/>
    </xf>
    <xf numFmtId="0" fontId="45" fillId="0" borderId="3" xfId="0" applyFont="1" applyBorder="1" applyAlignment="1">
      <alignment vertical="center" wrapText="1"/>
    </xf>
    <xf numFmtId="0" fontId="14" fillId="0" borderId="3" xfId="0" applyFont="1" applyBorder="1" applyAlignment="1">
      <alignment horizontal="left" vertical="center" indent="2"/>
    </xf>
    <xf numFmtId="0" fontId="14" fillId="0" borderId="3" xfId="0" applyFont="1" applyBorder="1" applyAlignment="1">
      <alignment horizontal="right" vertical="center"/>
    </xf>
    <xf numFmtId="0" fontId="0" fillId="0" borderId="0" xfId="0" applyAlignment="1">
      <alignment wrapText="1"/>
    </xf>
    <xf numFmtId="0" fontId="29" fillId="0" borderId="0" xfId="19" applyFont="1"/>
    <xf numFmtId="0" fontId="33" fillId="2" borderId="3" xfId="0" applyFont="1" applyFill="1" applyBorder="1" applyAlignment="1">
      <alignment horizontal="center"/>
    </xf>
    <xf numFmtId="0" fontId="33" fillId="2" borderId="3" xfId="0" applyFont="1" applyFill="1" applyBorder="1" applyAlignment="1">
      <alignment horizontal="center" wrapText="1"/>
    </xf>
    <xf numFmtId="0" fontId="46" fillId="0" borderId="3" xfId="0" applyFont="1" applyBorder="1" applyAlignment="1">
      <alignment horizontal="center" vertical="center" wrapText="1"/>
    </xf>
    <xf numFmtId="0" fontId="44" fillId="0" borderId="0" xfId="19" applyFont="1"/>
    <xf numFmtId="0" fontId="13" fillId="2" borderId="36" xfId="25" applyFont="1" applyFill="1" applyBorder="1" applyAlignment="1">
      <alignment horizontal="center" vertical="center"/>
    </xf>
    <xf numFmtId="0" fontId="13" fillId="2" borderId="26" xfId="25" applyFont="1" applyFill="1" applyBorder="1" applyAlignment="1">
      <alignment horizontal="center" vertical="center"/>
    </xf>
    <xf numFmtId="0" fontId="13" fillId="2" borderId="37" xfId="25" applyFont="1" applyFill="1" applyBorder="1" applyAlignment="1">
      <alignment horizontal="center" vertical="center"/>
    </xf>
    <xf numFmtId="166" fontId="13" fillId="2" borderId="37" xfId="1" applyFont="1" applyFill="1" applyBorder="1" applyAlignment="1">
      <alignment horizontal="center" vertical="center" wrapText="1"/>
    </xf>
    <xf numFmtId="166" fontId="13" fillId="2" borderId="26" xfId="1" applyFont="1" applyFill="1" applyBorder="1" applyAlignment="1">
      <alignment horizontal="center" vertical="center" wrapText="1"/>
    </xf>
    <xf numFmtId="0" fontId="13" fillId="2" borderId="26" xfId="1" applyNumberFormat="1" applyFont="1" applyFill="1" applyBorder="1" applyAlignment="1">
      <alignment horizontal="center" vertical="center" wrapText="1"/>
    </xf>
    <xf numFmtId="0" fontId="13" fillId="2" borderId="38" xfId="25" applyFont="1" applyFill="1" applyBorder="1" applyAlignment="1">
      <alignment horizontal="center" vertical="center"/>
    </xf>
    <xf numFmtId="0" fontId="37" fillId="0" borderId="3" xfId="0" applyFont="1" applyBorder="1" applyAlignment="1">
      <alignment vertical="center"/>
    </xf>
    <xf numFmtId="0" fontId="21" fillId="5" borderId="3" xfId="0" applyFont="1" applyFill="1" applyBorder="1" applyAlignment="1">
      <alignment horizontal="center" vertical="center"/>
    </xf>
    <xf numFmtId="0" fontId="2" fillId="0" borderId="0" xfId="20"/>
    <xf numFmtId="0" fontId="3" fillId="0" borderId="0" xfId="20" applyFont="1" applyAlignment="1">
      <alignment horizontal="right" wrapText="1"/>
    </xf>
    <xf numFmtId="0" fontId="12" fillId="0" borderId="0" xfId="20" applyFont="1"/>
    <xf numFmtId="0" fontId="4" fillId="0" borderId="0" xfId="20" applyFont="1" applyAlignment="1">
      <alignment horizontal="center"/>
    </xf>
    <xf numFmtId="0" fontId="22" fillId="0" borderId="0" xfId="20" applyFont="1" applyAlignment="1">
      <alignment wrapText="1"/>
    </xf>
    <xf numFmtId="0" fontId="4" fillId="0" borderId="0" xfId="20" applyFont="1" applyAlignment="1">
      <alignment horizontal="center" wrapText="1"/>
    </xf>
    <xf numFmtId="0" fontId="2" fillId="0" borderId="0" xfId="20" applyAlignment="1">
      <alignment vertical="center"/>
    </xf>
    <xf numFmtId="0" fontId="49" fillId="0" borderId="0" xfId="20" applyFont="1" applyAlignment="1">
      <alignment horizontal="center" vertical="top" wrapText="1"/>
    </xf>
    <xf numFmtId="0" fontId="3" fillId="0" borderId="0" xfId="20" applyFont="1"/>
    <xf numFmtId="0" fontId="3" fillId="2" borderId="4" xfId="2" applyFont="1" applyFill="1" applyBorder="1" applyAlignment="1">
      <alignment vertical="center"/>
    </xf>
    <xf numFmtId="0" fontId="40" fillId="0" borderId="0" xfId="0" applyFont="1" applyAlignment="1">
      <alignment horizontal="center" vertical="center" wrapText="1"/>
    </xf>
    <xf numFmtId="0" fontId="38" fillId="0" borderId="5" xfId="0" applyFont="1" applyBorder="1" applyAlignment="1">
      <alignment vertical="center" wrapText="1"/>
    </xf>
    <xf numFmtId="0" fontId="39" fillId="0" borderId="5" xfId="0" applyFont="1" applyBorder="1" applyAlignment="1">
      <alignment vertical="center" wrapText="1"/>
    </xf>
    <xf numFmtId="0" fontId="38" fillId="0" borderId="5" xfId="0" applyFont="1" applyBorder="1" applyAlignment="1">
      <alignment horizontal="justify" vertical="center" wrapText="1"/>
    </xf>
    <xf numFmtId="0" fontId="37" fillId="0" borderId="5" xfId="0" applyFont="1" applyBorder="1" applyAlignment="1">
      <alignment vertical="center" wrapText="1"/>
    </xf>
    <xf numFmtId="0" fontId="37" fillId="0" borderId="5" xfId="0" applyFont="1" applyBorder="1" applyAlignment="1">
      <alignment horizontal="justify" vertical="center" wrapText="1"/>
    </xf>
    <xf numFmtId="0" fontId="38" fillId="0" borderId="6" xfId="0" applyFont="1" applyBorder="1" applyAlignment="1">
      <alignment vertical="center" wrapText="1"/>
    </xf>
    <xf numFmtId="0" fontId="38" fillId="0" borderId="6" xfId="0" applyFont="1" applyBorder="1" applyAlignment="1">
      <alignment horizontal="justify" vertical="center" wrapText="1"/>
    </xf>
    <xf numFmtId="0" fontId="21" fillId="4" borderId="3" xfId="0" applyFont="1" applyFill="1" applyBorder="1" applyAlignment="1">
      <alignment horizontal="center" vertical="center"/>
    </xf>
    <xf numFmtId="0" fontId="41" fillId="0" borderId="5" xfId="0" applyFont="1" applyBorder="1" applyAlignment="1">
      <alignment vertical="center"/>
    </xf>
    <xf numFmtId="0" fontId="34" fillId="0" borderId="5" xfId="0" applyFont="1" applyBorder="1" applyAlignment="1">
      <alignment vertical="center" wrapText="1"/>
    </xf>
    <xf numFmtId="0" fontId="35" fillId="0" borderId="5" xfId="0" applyFont="1" applyBorder="1" applyAlignment="1">
      <alignment horizontal="justify" vertical="center" wrapText="1"/>
    </xf>
    <xf numFmtId="0" fontId="42" fillId="0" borderId="5" xfId="0" applyFont="1" applyBorder="1" applyAlignment="1">
      <alignment horizontal="justify" vertical="center" wrapText="1"/>
    </xf>
    <xf numFmtId="0" fontId="41" fillId="0" borderId="6" xfId="0" applyFont="1" applyBorder="1" applyAlignment="1">
      <alignment vertical="center"/>
    </xf>
    <xf numFmtId="0" fontId="36" fillId="0" borderId="6" xfId="0" applyFont="1" applyBorder="1" applyAlignment="1">
      <alignment vertical="center" wrapText="1"/>
    </xf>
    <xf numFmtId="0" fontId="36" fillId="0" borderId="6" xfId="0" applyFont="1" applyBorder="1" applyAlignment="1">
      <alignment horizontal="justify" vertical="center" wrapText="1"/>
    </xf>
    <xf numFmtId="0" fontId="41" fillId="0" borderId="54" xfId="0" applyFont="1" applyBorder="1" applyAlignment="1">
      <alignment vertical="center"/>
    </xf>
    <xf numFmtId="0" fontId="41" fillId="0" borderId="1" xfId="0" applyFont="1" applyBorder="1" applyAlignment="1">
      <alignment vertical="center"/>
    </xf>
    <xf numFmtId="0" fontId="41" fillId="0" borderId="55" xfId="0" applyFont="1" applyBorder="1" applyAlignment="1">
      <alignment vertical="center"/>
    </xf>
    <xf numFmtId="0" fontId="41" fillId="0" borderId="0" xfId="0" applyFont="1" applyAlignment="1">
      <alignment vertical="center"/>
    </xf>
    <xf numFmtId="0" fontId="41" fillId="0" borderId="53" xfId="0" applyFont="1" applyBorder="1" applyAlignment="1">
      <alignment vertical="center"/>
    </xf>
    <xf numFmtId="0" fontId="41" fillId="0" borderId="4" xfId="0" applyFont="1" applyBorder="1" applyAlignment="1">
      <alignment vertical="center"/>
    </xf>
    <xf numFmtId="0" fontId="36" fillId="0" borderId="4" xfId="0" applyFont="1" applyBorder="1" applyAlignment="1">
      <alignment vertical="center" wrapText="1"/>
    </xf>
    <xf numFmtId="0" fontId="34" fillId="0" borderId="4" xfId="0" applyFont="1" applyBorder="1" applyAlignment="1">
      <alignment vertical="center" wrapText="1"/>
    </xf>
    <xf numFmtId="0" fontId="36" fillId="0" borderId="4" xfId="0" applyFont="1" applyBorder="1" applyAlignment="1">
      <alignment horizontal="justify" vertical="center" wrapText="1"/>
    </xf>
    <xf numFmtId="0" fontId="34" fillId="0" borderId="6" xfId="0" applyFont="1" applyBorder="1" applyAlignment="1">
      <alignment vertical="center" wrapText="1"/>
    </xf>
    <xf numFmtId="0" fontId="21" fillId="4" borderId="3" xfId="0" applyFont="1" applyFill="1" applyBorder="1" applyAlignment="1">
      <alignment horizontal="center" vertical="center" wrapText="1"/>
    </xf>
    <xf numFmtId="0" fontId="32" fillId="2" borderId="3" xfId="0" applyFont="1" applyFill="1" applyBorder="1" applyAlignment="1">
      <alignment horizontal="center" vertical="center"/>
    </xf>
    <xf numFmtId="0" fontId="0" fillId="0" borderId="3" xfId="0" applyBorder="1"/>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166" fontId="31" fillId="0" borderId="59" xfId="11" applyFont="1" applyBorder="1" applyAlignment="1">
      <alignment vertical="center"/>
    </xf>
    <xf numFmtId="166" fontId="31" fillId="0" borderId="17" xfId="11" applyFont="1" applyBorder="1" applyAlignment="1">
      <alignment vertical="center"/>
    </xf>
    <xf numFmtId="166" fontId="44" fillId="0" borderId="20" xfId="11" applyFont="1" applyBorder="1"/>
    <xf numFmtId="0" fontId="31" fillId="0" borderId="5" xfId="19" applyFont="1" applyBorder="1" applyAlignment="1">
      <alignment vertical="center" wrapText="1"/>
    </xf>
    <xf numFmtId="14" fontId="31" fillId="0" borderId="4" xfId="19" applyNumberFormat="1" applyFont="1" applyBorder="1" applyAlignment="1">
      <alignment vertical="center"/>
    </xf>
    <xf numFmtId="0" fontId="31" fillId="0" borderId="4" xfId="19" applyFont="1" applyBorder="1" applyAlignment="1">
      <alignment horizontal="center" vertical="center"/>
    </xf>
    <xf numFmtId="0" fontId="31" fillId="0" borderId="4" xfId="19" applyFont="1" applyBorder="1" applyAlignment="1">
      <alignment vertical="center" wrapText="1"/>
    </xf>
    <xf numFmtId="166" fontId="31" fillId="0" borderId="4" xfId="11" applyFont="1" applyBorder="1" applyAlignment="1">
      <alignment vertical="center"/>
    </xf>
    <xf numFmtId="14" fontId="31" fillId="0" borderId="5" xfId="19" applyNumberFormat="1" applyFont="1" applyBorder="1" applyAlignment="1">
      <alignment vertical="center"/>
    </xf>
    <xf numFmtId="0" fontId="31" fillId="0" borderId="5" xfId="19" applyFont="1" applyBorder="1" applyAlignment="1">
      <alignment horizontal="center" vertical="center"/>
    </xf>
    <xf numFmtId="166" fontId="31" fillId="0" borderId="5" xfId="11" applyFont="1" applyBorder="1" applyAlignment="1">
      <alignment vertical="center"/>
    </xf>
    <xf numFmtId="0" fontId="31" fillId="0" borderId="61" xfId="19" applyFont="1" applyBorder="1"/>
    <xf numFmtId="166" fontId="44" fillId="0" borderId="61" xfId="11" applyFont="1" applyBorder="1"/>
    <xf numFmtId="0" fontId="2" fillId="0" borderId="62" xfId="20" applyBorder="1"/>
    <xf numFmtId="0" fontId="2" fillId="0" borderId="61" xfId="20" applyBorder="1"/>
    <xf numFmtId="0" fontId="2" fillId="0" borderId="61" xfId="20" applyBorder="1" applyAlignment="1">
      <alignment vertical="top" wrapText="1"/>
    </xf>
    <xf numFmtId="15" fontId="2" fillId="0" borderId="61" xfId="20" applyNumberFormat="1" applyBorder="1" applyAlignment="1">
      <alignment horizontal="center" vertical="top" wrapText="1"/>
    </xf>
    <xf numFmtId="9" fontId="2" fillId="0" borderId="61" xfId="23" applyFont="1" applyBorder="1" applyAlignment="1">
      <alignment horizontal="center" vertical="top" wrapText="1"/>
    </xf>
    <xf numFmtId="0" fontId="2" fillId="0" borderId="4" xfId="20" applyBorder="1"/>
    <xf numFmtId="0" fontId="2" fillId="0" borderId="4" xfId="20" applyBorder="1" applyAlignment="1">
      <alignment vertical="top" wrapText="1"/>
    </xf>
    <xf numFmtId="15" fontId="2" fillId="0" borderId="4" xfId="20" applyNumberFormat="1" applyBorder="1" applyAlignment="1">
      <alignment horizontal="center" vertical="top" wrapText="1"/>
    </xf>
    <xf numFmtId="0" fontId="2" fillId="0" borderId="4" xfId="20" applyBorder="1" applyAlignment="1">
      <alignment horizontal="center" vertical="top" wrapText="1"/>
    </xf>
    <xf numFmtId="9" fontId="2" fillId="0" borderId="4" xfId="23" applyFont="1" applyBorder="1" applyAlignment="1">
      <alignment horizontal="center" vertical="top" wrapText="1"/>
    </xf>
    <xf numFmtId="166" fontId="2" fillId="0" borderId="4" xfId="1" applyFont="1" applyBorder="1" applyAlignment="1">
      <alignment vertical="top" wrapText="1"/>
    </xf>
    <xf numFmtId="166" fontId="2" fillId="0" borderId="65" xfId="1" applyFont="1" applyBorder="1" applyAlignment="1">
      <alignment vertical="top" wrapText="1"/>
    </xf>
    <xf numFmtId="0" fontId="2" fillId="0" borderId="5" xfId="20" applyBorder="1"/>
    <xf numFmtId="0" fontId="2" fillId="0" borderId="5" xfId="20" applyBorder="1" applyAlignment="1">
      <alignment vertical="top" wrapText="1"/>
    </xf>
    <xf numFmtId="15" fontId="2" fillId="0" borderId="5" xfId="20" applyNumberFormat="1" applyBorder="1" applyAlignment="1">
      <alignment horizontal="center" vertical="top" wrapText="1"/>
    </xf>
    <xf numFmtId="0" fontId="2" fillId="0" borderId="5" xfId="20" applyBorder="1" applyAlignment="1">
      <alignment horizontal="center" vertical="top" wrapText="1"/>
    </xf>
    <xf numFmtId="9" fontId="2" fillId="0" borderId="5" xfId="23" applyFont="1" applyBorder="1" applyAlignment="1">
      <alignment horizontal="center" vertical="top" wrapText="1"/>
    </xf>
    <xf numFmtId="166" fontId="2" fillId="0" borderId="5" xfId="1" applyFont="1" applyBorder="1" applyAlignment="1">
      <alignment vertical="top" wrapText="1"/>
    </xf>
    <xf numFmtId="166" fontId="2" fillId="0" borderId="67" xfId="1" applyFont="1" applyBorder="1" applyAlignment="1">
      <alignment vertical="top" wrapText="1"/>
    </xf>
    <xf numFmtId="0" fontId="2" fillId="0" borderId="6" xfId="20" applyBorder="1"/>
    <xf numFmtId="0" fontId="2" fillId="0" borderId="6" xfId="20" applyBorder="1" applyAlignment="1">
      <alignment vertical="top" wrapText="1"/>
    </xf>
    <xf numFmtId="15" fontId="2" fillId="0" borderId="6" xfId="20" applyNumberFormat="1" applyBorder="1" applyAlignment="1">
      <alignment horizontal="center" vertical="top" wrapText="1"/>
    </xf>
    <xf numFmtId="15" fontId="14" fillId="0" borderId="64" xfId="25" applyNumberFormat="1" applyFont="1" applyBorder="1" applyAlignment="1">
      <alignment horizontal="center" vertical="center"/>
    </xf>
    <xf numFmtId="0" fontId="14" fillId="0" borderId="4" xfId="25" applyFont="1" applyBorder="1" applyAlignment="1">
      <alignment horizontal="center" vertical="center"/>
    </xf>
    <xf numFmtId="0" fontId="14" fillId="0" borderId="4" xfId="26" applyNumberFormat="1" applyFont="1" applyFill="1" applyBorder="1" applyAlignment="1">
      <alignment horizontal="center" vertical="center"/>
    </xf>
    <xf numFmtId="15" fontId="14" fillId="0" borderId="62" xfId="25" applyNumberFormat="1" applyFont="1" applyBorder="1" applyAlignment="1">
      <alignment horizontal="center" vertical="center"/>
    </xf>
    <xf numFmtId="0" fontId="14" fillId="0" borderId="61" xfId="25" applyFont="1" applyBorder="1" applyAlignment="1">
      <alignment horizontal="center" vertical="center"/>
    </xf>
    <xf numFmtId="166" fontId="14" fillId="0" borderId="61" xfId="26" applyFont="1" applyFill="1" applyBorder="1" applyAlignment="1">
      <alignment horizontal="left" vertical="center"/>
    </xf>
    <xf numFmtId="0" fontId="14" fillId="0" borderId="61" xfId="1" applyNumberFormat="1" applyFont="1" applyFill="1" applyBorder="1" applyAlignment="1">
      <alignment horizontal="left" vertical="center" wrapText="1"/>
    </xf>
    <xf numFmtId="0" fontId="14" fillId="0" borderId="63" xfId="25" applyFont="1" applyBorder="1" applyAlignment="1">
      <alignment horizontal="left" vertical="center"/>
    </xf>
    <xf numFmtId="15" fontId="14" fillId="0" borderId="66" xfId="25" applyNumberFormat="1" applyFont="1" applyBorder="1" applyAlignment="1">
      <alignment horizontal="center" vertical="center"/>
    </xf>
    <xf numFmtId="0" fontId="14" fillId="0" borderId="5" xfId="25" applyFont="1" applyBorder="1" applyAlignment="1">
      <alignment horizontal="center" vertical="center"/>
    </xf>
    <xf numFmtId="0" fontId="14" fillId="0" borderId="5" xfId="1" applyNumberFormat="1" applyFont="1" applyFill="1" applyBorder="1" applyAlignment="1">
      <alignment horizontal="center" vertical="center"/>
    </xf>
    <xf numFmtId="166" fontId="14" fillId="0" borderId="5" xfId="26" applyFont="1" applyFill="1" applyBorder="1" applyAlignment="1">
      <alignment horizontal="left" vertical="center"/>
    </xf>
    <xf numFmtId="0" fontId="47" fillId="0" borderId="4" xfId="0" applyFont="1" applyBorder="1" applyAlignment="1">
      <alignment vertical="center"/>
    </xf>
    <xf numFmtId="0" fontId="37" fillId="0" borderId="6" xfId="0" applyFont="1" applyBorder="1" applyAlignment="1">
      <alignment vertical="center"/>
    </xf>
    <xf numFmtId="0" fontId="37" fillId="0" borderId="6" xfId="0" applyFont="1" applyBorder="1" applyAlignment="1">
      <alignment vertical="center" wrapText="1"/>
    </xf>
    <xf numFmtId="0" fontId="47" fillId="0" borderId="5" xfId="0" applyFont="1" applyBorder="1" applyAlignment="1">
      <alignment vertical="center"/>
    </xf>
    <xf numFmtId="0" fontId="30" fillId="0" borderId="4" xfId="0" applyFont="1" applyBorder="1" applyAlignment="1" applyProtection="1">
      <alignment horizontal="justify" vertical="center"/>
      <protection locked="0"/>
    </xf>
    <xf numFmtId="0" fontId="30" fillId="0" borderId="4" xfId="0" applyFont="1" applyBorder="1" applyAlignment="1" applyProtection="1">
      <alignment horizontal="center" vertical="center"/>
      <protection locked="0"/>
    </xf>
    <xf numFmtId="0" fontId="30" fillId="0" borderId="6" xfId="0" applyFont="1" applyBorder="1" applyAlignment="1" applyProtection="1">
      <alignment horizontal="justify" vertical="center"/>
      <protection locked="0"/>
    </xf>
    <xf numFmtId="0" fontId="30" fillId="0" borderId="6" xfId="0" applyFont="1" applyBorder="1" applyAlignment="1" applyProtection="1">
      <alignment horizontal="center" vertical="center"/>
      <protection locked="0"/>
    </xf>
    <xf numFmtId="0" fontId="30" fillId="0" borderId="6" xfId="0" applyFont="1" applyBorder="1" applyAlignment="1" applyProtection="1">
      <alignment horizontal="left" vertical="center"/>
      <protection locked="0"/>
    </xf>
    <xf numFmtId="0" fontId="30" fillId="0" borderId="5" xfId="0" applyFont="1" applyBorder="1" applyAlignment="1" applyProtection="1">
      <alignment horizontal="justify" vertical="center"/>
      <protection locked="0"/>
    </xf>
    <xf numFmtId="0" fontId="30" fillId="0" borderId="5" xfId="0" applyFont="1" applyBorder="1" applyAlignment="1" applyProtection="1">
      <alignment horizontal="center" vertical="center"/>
      <protection locked="0"/>
    </xf>
    <xf numFmtId="0" fontId="30" fillId="0" borderId="5" xfId="0" applyFont="1" applyBorder="1" applyAlignment="1" applyProtection="1">
      <alignment horizontal="left" vertical="center"/>
      <protection locked="0"/>
    </xf>
    <xf numFmtId="0" fontId="50" fillId="0" borderId="0" xfId="0" applyFont="1"/>
    <xf numFmtId="0" fontId="39" fillId="0" borderId="0" xfId="0" applyFont="1" applyAlignment="1">
      <alignment vertical="center" wrapText="1"/>
    </xf>
    <xf numFmtId="0" fontId="38" fillId="0" borderId="0" xfId="0" applyFont="1" applyAlignment="1">
      <alignment vertical="center" wrapText="1"/>
    </xf>
    <xf numFmtId="0" fontId="38" fillId="0" borderId="0" xfId="0" applyFont="1" applyAlignment="1">
      <alignment horizontal="justify" vertical="center" wrapText="1"/>
    </xf>
    <xf numFmtId="0" fontId="54" fillId="0" borderId="0" xfId="0" applyFont="1" applyAlignment="1">
      <alignment horizontal="left" vertical="center" indent="2"/>
    </xf>
    <xf numFmtId="0" fontId="54" fillId="0" borderId="0" xfId="0" applyFont="1" applyAlignment="1">
      <alignment vertical="center" wrapText="1"/>
    </xf>
    <xf numFmtId="0" fontId="54" fillId="0" borderId="0" xfId="0" applyFont="1" applyAlignment="1">
      <alignment horizontal="justify" vertical="center" wrapText="1"/>
    </xf>
    <xf numFmtId="0" fontId="14" fillId="0" borderId="16" xfId="0" applyFont="1" applyBorder="1"/>
    <xf numFmtId="0" fontId="14" fillId="0" borderId="17" xfId="0" applyFont="1" applyBorder="1"/>
    <xf numFmtId="0" fontId="14" fillId="0" borderId="19" xfId="0" applyFont="1" applyBorder="1"/>
    <xf numFmtId="0" fontId="14" fillId="0" borderId="60" xfId="0" applyFont="1" applyBorder="1"/>
    <xf numFmtId="0" fontId="14" fillId="0" borderId="20" xfId="0" applyFont="1" applyBorder="1"/>
    <xf numFmtId="0" fontId="14" fillId="2" borderId="10" xfId="0" applyFont="1" applyFill="1" applyBorder="1"/>
    <xf numFmtId="0" fontId="14" fillId="2" borderId="22" xfId="0" applyFont="1" applyFill="1" applyBorder="1"/>
    <xf numFmtId="0" fontId="14" fillId="2" borderId="11" xfId="0" applyFont="1" applyFill="1" applyBorder="1"/>
    <xf numFmtId="0" fontId="44" fillId="0" borderId="0" xfId="0" applyFont="1" applyAlignment="1">
      <alignment horizontal="left" vertical="center"/>
    </xf>
    <xf numFmtId="0" fontId="23" fillId="0" borderId="0" xfId="0" applyFont="1" applyAlignment="1">
      <alignment horizontal="left"/>
    </xf>
    <xf numFmtId="0" fontId="23" fillId="0" borderId="0" xfId="0" applyFont="1"/>
    <xf numFmtId="0" fontId="31" fillId="0" borderId="0" xfId="0" applyFont="1" applyAlignment="1">
      <alignment horizontal="left" vertical="center"/>
    </xf>
    <xf numFmtId="0" fontId="44" fillId="0" borderId="0" xfId="0" applyFont="1" applyAlignment="1">
      <alignment horizontal="left" vertical="top"/>
    </xf>
    <xf numFmtId="0" fontId="31" fillId="0" borderId="0" xfId="0" applyFont="1" applyAlignment="1">
      <alignment horizontal="left" vertical="top"/>
    </xf>
    <xf numFmtId="0" fontId="31" fillId="0" borderId="0" xfId="0" applyFont="1" applyAlignment="1">
      <alignment vertical="center" wrapText="1"/>
    </xf>
    <xf numFmtId="0" fontId="44" fillId="0" borderId="0" xfId="0" applyFont="1" applyAlignment="1">
      <alignment vertical="center" wrapText="1"/>
    </xf>
    <xf numFmtId="0" fontId="55" fillId="0" borderId="0" xfId="0" applyFont="1"/>
    <xf numFmtId="0" fontId="55" fillId="0" borderId="16" xfId="0" applyFont="1" applyBorder="1"/>
    <xf numFmtId="0" fontId="55" fillId="0" borderId="17" xfId="0" applyFont="1" applyBorder="1"/>
    <xf numFmtId="0" fontId="55" fillId="0" borderId="16" xfId="0" applyFont="1" applyBorder="1" applyAlignment="1">
      <alignment vertical="center"/>
    </xf>
    <xf numFmtId="0" fontId="55" fillId="0" borderId="0" xfId="0" applyFont="1" applyAlignment="1">
      <alignment vertical="center"/>
    </xf>
    <xf numFmtId="0" fontId="0" fillId="0" borderId="0" xfId="0" applyAlignment="1">
      <alignment vertical="center"/>
    </xf>
    <xf numFmtId="0" fontId="13" fillId="2" borderId="10" xfId="0" applyFont="1" applyFill="1" applyBorder="1" applyAlignment="1">
      <alignment horizontal="center" vertical="center"/>
    </xf>
    <xf numFmtId="0" fontId="13" fillId="2" borderId="22" xfId="0" applyFont="1" applyFill="1" applyBorder="1" applyAlignment="1">
      <alignment horizontal="center" vertical="center"/>
    </xf>
    <xf numFmtId="0" fontId="13" fillId="2" borderId="11" xfId="0" applyFont="1" applyFill="1" applyBorder="1" applyAlignment="1">
      <alignment horizontal="center" vertical="center"/>
    </xf>
    <xf numFmtId="0" fontId="56" fillId="0" borderId="0" xfId="0" applyFont="1"/>
    <xf numFmtId="0" fontId="13" fillId="0" borderId="16" xfId="0" applyFont="1" applyBorder="1"/>
    <xf numFmtId="0" fontId="13" fillId="0" borderId="0" xfId="0" applyFont="1"/>
    <xf numFmtId="166" fontId="55" fillId="0" borderId="0" xfId="1" applyFont="1" applyBorder="1"/>
    <xf numFmtId="166" fontId="55" fillId="0" borderId="17" xfId="1" applyFont="1" applyBorder="1"/>
    <xf numFmtId="166" fontId="14" fillId="0" borderId="0" xfId="1" applyFont="1" applyBorder="1"/>
    <xf numFmtId="166" fontId="14" fillId="0" borderId="17" xfId="1" applyFont="1" applyBorder="1"/>
    <xf numFmtId="166" fontId="55" fillId="0" borderId="0" xfId="1" applyFont="1" applyBorder="1" applyAlignment="1">
      <alignment vertical="center"/>
    </xf>
    <xf numFmtId="166" fontId="55" fillId="0" borderId="17" xfId="1" applyFont="1" applyBorder="1" applyAlignment="1">
      <alignment vertical="center"/>
    </xf>
    <xf numFmtId="0" fontId="57" fillId="0" borderId="0" xfId="177"/>
    <xf numFmtId="0" fontId="52" fillId="0" borderId="0" xfId="177" applyFont="1" applyAlignment="1">
      <alignment horizontal="center" vertical="center"/>
    </xf>
    <xf numFmtId="0" fontId="53" fillId="0" borderId="0" xfId="177" applyFont="1" applyAlignment="1">
      <alignment horizontal="center" vertical="center"/>
    </xf>
    <xf numFmtId="0" fontId="57" fillId="0" borderId="0" xfId="177" applyAlignment="1">
      <alignment vertical="center"/>
    </xf>
    <xf numFmtId="0" fontId="3" fillId="0" borderId="75" xfId="177" applyFont="1" applyBorder="1" applyAlignment="1">
      <alignment horizontal="center" vertical="center" wrapText="1"/>
    </xf>
    <xf numFmtId="0" fontId="3" fillId="0" borderId="76" xfId="177" applyFont="1" applyBorder="1" applyAlignment="1">
      <alignment horizontal="center" vertical="center" wrapText="1"/>
    </xf>
    <xf numFmtId="0" fontId="3" fillId="0" borderId="46" xfId="177" applyFont="1" applyBorder="1" applyAlignment="1">
      <alignment horizontal="center" vertical="center" wrapText="1"/>
    </xf>
    <xf numFmtId="0" fontId="57" fillId="0" borderId="39" xfId="177" applyBorder="1"/>
    <xf numFmtId="0" fontId="7" fillId="0" borderId="72" xfId="177" applyFont="1" applyBorder="1" applyAlignment="1">
      <alignment horizontal="left" vertical="center" wrapText="1"/>
    </xf>
    <xf numFmtId="0" fontId="7" fillId="0" borderId="40" xfId="177" applyFont="1" applyBorder="1" applyAlignment="1">
      <alignment horizontal="left" vertical="center" wrapText="1"/>
    </xf>
    <xf numFmtId="167" fontId="7" fillId="0" borderId="72" xfId="177" applyNumberFormat="1" applyFont="1" applyBorder="1" applyAlignment="1">
      <alignment horizontal="center" vertical="center"/>
    </xf>
    <xf numFmtId="9" fontId="7" fillId="0" borderId="40" xfId="177" applyNumberFormat="1" applyFont="1" applyBorder="1" applyAlignment="1">
      <alignment horizontal="center" vertical="center"/>
    </xf>
    <xf numFmtId="0" fontId="7" fillId="0" borderId="41" xfId="177" applyFont="1" applyBorder="1" applyAlignment="1">
      <alignment horizontal="center" vertical="center" wrapText="1"/>
    </xf>
    <xf numFmtId="0" fontId="57" fillId="0" borderId="42" xfId="177" applyBorder="1"/>
    <xf numFmtId="0" fontId="7" fillId="0" borderId="78" xfId="177" applyFont="1" applyBorder="1" applyAlignment="1">
      <alignment horizontal="left" vertical="center" wrapText="1"/>
    </xf>
    <xf numFmtId="0" fontId="7" fillId="0" borderId="43" xfId="177" applyFont="1" applyBorder="1" applyAlignment="1">
      <alignment horizontal="left" vertical="center" wrapText="1"/>
    </xf>
    <xf numFmtId="0" fontId="7" fillId="0" borderId="79" xfId="177" applyFont="1" applyBorder="1" applyAlignment="1">
      <alignment horizontal="left" vertical="center" wrapText="1"/>
    </xf>
    <xf numFmtId="167" fontId="7" fillId="0" borderId="78" xfId="177" applyNumberFormat="1" applyFont="1" applyBorder="1" applyAlignment="1">
      <alignment horizontal="center" vertical="center"/>
    </xf>
    <xf numFmtId="9" fontId="7" fillId="8" borderId="79" xfId="177" applyNumberFormat="1" applyFont="1" applyFill="1" applyBorder="1" applyAlignment="1">
      <alignment horizontal="center" vertical="center"/>
    </xf>
    <xf numFmtId="0" fontId="7" fillId="0" borderId="80" xfId="177" applyFont="1" applyBorder="1" applyAlignment="1">
      <alignment horizontal="center" vertical="center" wrapText="1"/>
    </xf>
    <xf numFmtId="0" fontId="7" fillId="0" borderId="81" xfId="177" applyFont="1" applyBorder="1" applyAlignment="1">
      <alignment horizontal="left" vertical="center" wrapText="1"/>
    </xf>
    <xf numFmtId="167" fontId="7" fillId="0" borderId="81" xfId="177" applyNumberFormat="1" applyFont="1" applyBorder="1" applyAlignment="1">
      <alignment horizontal="center" vertical="center"/>
    </xf>
    <xf numFmtId="0" fontId="57" fillId="0" borderId="45" xfId="177" applyBorder="1"/>
    <xf numFmtId="0" fontId="7" fillId="0" borderId="76" xfId="177" applyFont="1" applyBorder="1" applyAlignment="1">
      <alignment horizontal="center" vertical="center" wrapText="1"/>
    </xf>
    <xf numFmtId="0" fontId="7" fillId="0" borderId="46" xfId="177" applyFont="1" applyBorder="1" applyAlignment="1">
      <alignment horizontal="center" vertical="center" wrapText="1"/>
    </xf>
    <xf numFmtId="167" fontId="7" fillId="0" borderId="82" xfId="177" applyNumberFormat="1" applyFont="1" applyBorder="1" applyAlignment="1">
      <alignment horizontal="center" vertical="center"/>
    </xf>
    <xf numFmtId="10" fontId="7" fillId="0" borderId="46" xfId="177" applyNumberFormat="1" applyFont="1" applyBorder="1" applyAlignment="1">
      <alignment horizontal="center" vertical="center"/>
    </xf>
    <xf numFmtId="0" fontId="7" fillId="0" borderId="47" xfId="177" applyFont="1" applyBorder="1" applyAlignment="1">
      <alignment horizontal="center" vertical="center"/>
    </xf>
    <xf numFmtId="0" fontId="7" fillId="0" borderId="0" xfId="177" applyFont="1" applyAlignment="1">
      <alignment horizontal="center" vertical="center" wrapText="1"/>
    </xf>
    <xf numFmtId="167" fontId="5" fillId="0" borderId="45" xfId="177" applyNumberFormat="1" applyFont="1" applyBorder="1"/>
    <xf numFmtId="167" fontId="5" fillId="0" borderId="47" xfId="177" applyNumberFormat="1" applyFont="1" applyBorder="1"/>
    <xf numFmtId="10" fontId="57" fillId="0" borderId="0" xfId="177" applyNumberFormat="1" applyAlignment="1">
      <alignment horizontal="center" vertical="center"/>
    </xf>
    <xf numFmtId="0" fontId="57" fillId="0" borderId="0" xfId="177" applyAlignment="1">
      <alignment horizontal="center" vertical="center"/>
    </xf>
    <xf numFmtId="166" fontId="8" fillId="0" borderId="0" xfId="1" applyFont="1" applyFill="1" applyBorder="1"/>
    <xf numFmtId="0" fontId="3" fillId="0" borderId="0" xfId="17" applyFont="1" applyAlignment="1">
      <alignment horizontal="right"/>
    </xf>
    <xf numFmtId="0" fontId="4" fillId="0" borderId="0" xfId="17" applyFont="1"/>
    <xf numFmtId="0" fontId="2" fillId="0" borderId="0" xfId="17" applyAlignment="1">
      <alignment horizontal="left"/>
    </xf>
    <xf numFmtId="166" fontId="3" fillId="0" borderId="0" xfId="3" applyFont="1" applyFill="1" applyBorder="1" applyAlignment="1">
      <alignment horizontal="center"/>
    </xf>
    <xf numFmtId="0" fontId="3" fillId="0" borderId="0" xfId="2" applyFont="1" applyAlignment="1">
      <alignment horizontal="center" vertical="top"/>
    </xf>
    <xf numFmtId="166" fontId="3" fillId="0" borderId="1" xfId="1" applyFont="1" applyFill="1" applyBorder="1"/>
    <xf numFmtId="0" fontId="2" fillId="0" borderId="0" xfId="17" applyAlignment="1">
      <alignment horizontal="center"/>
    </xf>
    <xf numFmtId="0" fontId="20" fillId="0" borderId="0" xfId="0" applyFont="1" applyAlignment="1">
      <alignment vertical="center"/>
    </xf>
    <xf numFmtId="166" fontId="15" fillId="0" borderId="0" xfId="1" applyFont="1" applyFill="1" applyBorder="1"/>
    <xf numFmtId="166" fontId="2" fillId="0" borderId="0" xfId="17" applyNumberFormat="1"/>
    <xf numFmtId="0" fontId="3" fillId="0" borderId="0" xfId="17" applyFont="1" applyAlignment="1">
      <alignment horizontal="center"/>
    </xf>
    <xf numFmtId="166" fontId="3" fillId="0" borderId="8" xfId="1" applyFont="1" applyFill="1" applyBorder="1"/>
    <xf numFmtId="166" fontId="2" fillId="0" borderId="0" xfId="1" applyFont="1" applyFill="1" applyBorder="1" applyAlignment="1">
      <alignment horizontal="center"/>
    </xf>
    <xf numFmtId="166" fontId="3" fillId="0" borderId="0" xfId="1" applyFont="1" applyFill="1" applyBorder="1" applyAlignment="1">
      <alignment horizontal="center"/>
    </xf>
    <xf numFmtId="0" fontId="2" fillId="0" borderId="0" xfId="2" applyAlignment="1">
      <alignment horizontal="center" vertical="top"/>
    </xf>
    <xf numFmtId="0" fontId="3" fillId="0" borderId="0" xfId="17" applyFont="1" applyAlignment="1">
      <alignment horizontal="center" vertical="top" wrapText="1"/>
    </xf>
    <xf numFmtId="166" fontId="58" fillId="0" borderId="0" xfId="9" applyFont="1" applyFill="1" applyBorder="1"/>
    <xf numFmtId="0" fontId="2" fillId="0" borderId="0" xfId="2" applyAlignment="1">
      <alignment horizontal="left"/>
    </xf>
    <xf numFmtId="0" fontId="3" fillId="0" borderId="0" xfId="3" applyNumberFormat="1" applyFont="1" applyFill="1" applyAlignment="1">
      <alignment horizontal="center" wrapText="1"/>
    </xf>
    <xf numFmtId="166" fontId="0" fillId="0" borderId="0" xfId="1" applyFont="1"/>
    <xf numFmtId="166" fontId="14" fillId="0" borderId="20" xfId="1" applyFont="1" applyBorder="1" applyAlignment="1">
      <alignment horizontal="justify" vertical="center" wrapText="1"/>
    </xf>
    <xf numFmtId="0" fontId="14" fillId="0" borderId="20" xfId="0" applyFont="1" applyBorder="1" applyAlignment="1">
      <alignment horizontal="justify" vertical="center" wrapText="1"/>
    </xf>
    <xf numFmtId="0" fontId="14" fillId="0" borderId="18" xfId="0" applyFont="1" applyBorder="1" applyAlignment="1">
      <alignment horizontal="justify" vertical="center" wrapText="1"/>
    </xf>
    <xf numFmtId="166" fontId="14" fillId="0" borderId="17" xfId="1" applyFont="1" applyBorder="1" applyAlignment="1">
      <alignment horizontal="justify" vertical="center" wrapText="1"/>
    </xf>
    <xf numFmtId="0" fontId="14" fillId="0" borderId="17" xfId="0" applyFont="1" applyBorder="1" applyAlignment="1">
      <alignment horizontal="justify" vertical="center" wrapText="1"/>
    </xf>
    <xf numFmtId="0" fontId="14" fillId="0" borderId="84" xfId="0" applyFont="1" applyBorder="1" applyAlignment="1">
      <alignment horizontal="justify" vertical="center" wrapText="1"/>
    </xf>
    <xf numFmtId="0" fontId="13" fillId="0" borderId="17" xfId="0" applyFont="1" applyBorder="1" applyAlignment="1">
      <alignment horizontal="left" vertical="center" wrapText="1" indent="1"/>
    </xf>
    <xf numFmtId="0" fontId="14" fillId="0" borderId="17" xfId="0" applyFont="1" applyBorder="1" applyAlignment="1">
      <alignment horizontal="left" vertical="center" wrapText="1" indent="1"/>
    </xf>
    <xf numFmtId="0" fontId="13" fillId="0" borderId="84" xfId="0" applyFont="1" applyBorder="1" applyAlignment="1">
      <alignment horizontal="left" vertical="center" wrapText="1" indent="1"/>
    </xf>
    <xf numFmtId="0" fontId="56" fillId="0" borderId="17" xfId="0" applyFont="1" applyBorder="1" applyAlignment="1">
      <alignment horizontal="left" vertical="center" wrapText="1" indent="1"/>
    </xf>
    <xf numFmtId="0" fontId="14" fillId="0" borderId="84" xfId="0" applyFont="1" applyBorder="1" applyAlignment="1">
      <alignment horizontal="left" vertical="center" indent="1"/>
    </xf>
    <xf numFmtId="0" fontId="56" fillId="0" borderId="84" xfId="0" applyFont="1" applyBorder="1" applyAlignment="1">
      <alignment horizontal="left" vertical="center" wrapText="1" indent="1"/>
    </xf>
    <xf numFmtId="0" fontId="56" fillId="0" borderId="17" xfId="0" applyFont="1" applyBorder="1" applyAlignment="1">
      <alignment horizontal="left" vertical="center" indent="1"/>
    </xf>
    <xf numFmtId="0" fontId="14" fillId="0" borderId="84" xfId="0" applyFont="1" applyBorder="1" applyAlignment="1">
      <alignment horizontal="left" vertical="center"/>
    </xf>
    <xf numFmtId="0" fontId="13" fillId="0" borderId="17" xfId="0" applyFont="1" applyBorder="1" applyAlignment="1">
      <alignment horizontal="left" vertical="center" indent="1"/>
    </xf>
    <xf numFmtId="0" fontId="13" fillId="0" borderId="84" xfId="0" applyFont="1" applyBorder="1" applyAlignment="1">
      <alignment horizontal="left" vertical="center" indent="1"/>
    </xf>
    <xf numFmtId="0" fontId="14" fillId="0" borderId="17" xfId="0" applyFont="1" applyBorder="1" applyAlignment="1">
      <alignment horizontal="left" vertical="center" indent="1"/>
    </xf>
    <xf numFmtId="0" fontId="14" fillId="0" borderId="17" xfId="0" applyFont="1" applyBorder="1" applyAlignment="1">
      <alignment horizontal="left" vertical="center" indent="2"/>
    </xf>
    <xf numFmtId="0" fontId="14" fillId="0" borderId="84" xfId="0" applyFont="1" applyBorder="1" applyAlignment="1">
      <alignment horizontal="left" vertical="center" indent="2"/>
    </xf>
    <xf numFmtId="166" fontId="13" fillId="0" borderId="17" xfId="1" applyFont="1" applyBorder="1" applyAlignment="1">
      <alignment horizontal="justify" vertical="center" wrapText="1"/>
    </xf>
    <xf numFmtId="0" fontId="56" fillId="0" borderId="84" xfId="0" applyFont="1" applyBorder="1" applyAlignment="1">
      <alignment horizontal="left" vertical="center" indent="1"/>
    </xf>
    <xf numFmtId="0" fontId="13" fillId="0" borderId="84" xfId="0" applyFont="1" applyBorder="1" applyAlignment="1">
      <alignment horizontal="left" vertical="center"/>
    </xf>
    <xf numFmtId="0" fontId="59" fillId="0" borderId="0" xfId="0" applyFont="1" applyAlignment="1">
      <alignment horizontal="right" vertical="top" wrapText="1"/>
    </xf>
    <xf numFmtId="0" fontId="0" fillId="3" borderId="18" xfId="0" applyFill="1" applyBorder="1"/>
    <xf numFmtId="166" fontId="14" fillId="0" borderId="20" xfId="1" applyFont="1" applyBorder="1" applyAlignment="1">
      <alignment horizontal="left" vertical="center"/>
    </xf>
    <xf numFmtId="0" fontId="14" fillId="0" borderId="18" xfId="0" applyFont="1" applyBorder="1" applyAlignment="1">
      <alignment horizontal="left" vertical="center"/>
    </xf>
    <xf numFmtId="0" fontId="0" fillId="3" borderId="84" xfId="0" applyFill="1" applyBorder="1"/>
    <xf numFmtId="166" fontId="14" fillId="0" borderId="17" xfId="1" applyFont="1" applyBorder="1" applyAlignment="1">
      <alignment horizontal="left" vertical="center"/>
    </xf>
    <xf numFmtId="0" fontId="13" fillId="0" borderId="84" xfId="0" applyFont="1" applyBorder="1" applyAlignment="1">
      <alignment horizontal="left" vertical="center" wrapText="1"/>
    </xf>
    <xf numFmtId="0" fontId="0" fillId="3" borderId="84" xfId="0" applyFill="1" applyBorder="1" applyAlignment="1">
      <alignment wrapText="1"/>
    </xf>
    <xf numFmtId="0" fontId="13" fillId="9" borderId="17" xfId="0" applyFont="1" applyFill="1" applyBorder="1" applyAlignment="1">
      <alignment horizontal="center" vertical="center" wrapText="1"/>
    </xf>
    <xf numFmtId="0" fontId="13" fillId="9" borderId="84" xfId="0" applyFont="1" applyFill="1" applyBorder="1" applyAlignment="1">
      <alignment horizontal="center" vertical="center" wrapText="1"/>
    </xf>
    <xf numFmtId="0" fontId="13" fillId="9" borderId="84" xfId="0" applyFont="1" applyFill="1" applyBorder="1" applyAlignment="1">
      <alignment horizontal="left" vertical="center"/>
    </xf>
    <xf numFmtId="166" fontId="56" fillId="0" borderId="84" xfId="1" applyFont="1" applyBorder="1" applyAlignment="1">
      <alignment horizontal="left" vertical="center"/>
    </xf>
    <xf numFmtId="166" fontId="56" fillId="0" borderId="17" xfId="1" applyFont="1" applyBorder="1" applyAlignment="1">
      <alignment horizontal="center" vertical="center"/>
    </xf>
    <xf numFmtId="166" fontId="56" fillId="0" borderId="84" xfId="1" applyFont="1" applyBorder="1" applyAlignment="1">
      <alignment horizontal="center" vertical="center"/>
    </xf>
    <xf numFmtId="0" fontId="56" fillId="0" borderId="84" xfId="0" applyFont="1" applyBorder="1" applyAlignment="1">
      <alignment horizontal="left" vertical="center" wrapText="1"/>
    </xf>
    <xf numFmtId="166" fontId="56" fillId="0" borderId="17" xfId="1" applyFont="1" applyBorder="1" applyAlignment="1">
      <alignment horizontal="left" vertical="center"/>
    </xf>
    <xf numFmtId="166" fontId="14" fillId="0" borderId="84" xfId="1" applyFont="1" applyBorder="1" applyAlignment="1">
      <alignment horizontal="left" vertical="center"/>
    </xf>
    <xf numFmtId="0" fontId="14" fillId="0" borderId="84" xfId="0" applyFont="1" applyBorder="1" applyAlignment="1">
      <alignment horizontal="left" vertical="center" wrapText="1"/>
    </xf>
    <xf numFmtId="166" fontId="13" fillId="0" borderId="17" xfId="1" applyFont="1" applyBorder="1" applyAlignment="1">
      <alignment horizontal="left" vertical="center"/>
    </xf>
    <xf numFmtId="166" fontId="13" fillId="0" borderId="84" xfId="1" applyFont="1" applyBorder="1" applyAlignment="1">
      <alignment horizontal="left" vertical="center"/>
    </xf>
    <xf numFmtId="0" fontId="13" fillId="0" borderId="15" xfId="0" applyFont="1" applyBorder="1" applyAlignment="1">
      <alignment horizontal="left" vertical="center"/>
    </xf>
    <xf numFmtId="0" fontId="0" fillId="0" borderId="0" xfId="0" applyAlignment="1">
      <alignment horizontal="center" wrapText="1"/>
    </xf>
    <xf numFmtId="0" fontId="13" fillId="9" borderId="21" xfId="0" applyFont="1" applyFill="1" applyBorder="1" applyAlignment="1">
      <alignment horizontal="center" vertical="center" wrapText="1"/>
    </xf>
    <xf numFmtId="0" fontId="13" fillId="9" borderId="69" xfId="0" applyFont="1" applyFill="1" applyBorder="1" applyAlignment="1">
      <alignment horizontal="center" vertical="center" wrapText="1"/>
    </xf>
    <xf numFmtId="0" fontId="13" fillId="9" borderId="15" xfId="0" applyFont="1" applyFill="1" applyBorder="1" applyAlignment="1">
      <alignment horizontal="center" vertical="center" wrapText="1"/>
    </xf>
    <xf numFmtId="166" fontId="13" fillId="0" borderId="20" xfId="1" applyFont="1" applyBorder="1" applyAlignment="1">
      <alignment horizontal="justify" vertical="center" wrapText="1"/>
    </xf>
    <xf numFmtId="0" fontId="56" fillId="0" borderId="17" xfId="0" applyFont="1" applyBorder="1" applyAlignment="1">
      <alignment horizontal="justify" vertical="center" wrapText="1"/>
    </xf>
    <xf numFmtId="0" fontId="13" fillId="0" borderId="84" xfId="0" applyFont="1" applyBorder="1" applyAlignment="1">
      <alignment horizontal="justify" vertical="center" wrapText="1"/>
    </xf>
    <xf numFmtId="0" fontId="13" fillId="9" borderId="20" xfId="0" applyFont="1" applyFill="1" applyBorder="1" applyAlignment="1">
      <alignment horizontal="center" vertical="center" wrapText="1"/>
    </xf>
    <xf numFmtId="0" fontId="13" fillId="9" borderId="18" xfId="0" applyFont="1" applyFill="1" applyBorder="1" applyAlignment="1">
      <alignment horizontal="center" vertical="center" wrapText="1"/>
    </xf>
    <xf numFmtId="166" fontId="13" fillId="0" borderId="18" xfId="1" applyFont="1" applyBorder="1" applyAlignment="1">
      <alignment vertical="center"/>
    </xf>
    <xf numFmtId="0" fontId="13" fillId="0" borderId="19" xfId="0" applyFont="1" applyBorder="1" applyAlignment="1">
      <alignment vertical="center"/>
    </xf>
    <xf numFmtId="0" fontId="13" fillId="0" borderId="16" xfId="0" applyFont="1" applyBorder="1" applyAlignment="1">
      <alignment vertical="center"/>
    </xf>
    <xf numFmtId="0" fontId="14" fillId="0" borderId="16" xfId="0" applyFont="1" applyBorder="1" applyAlignment="1">
      <alignment vertical="center"/>
    </xf>
    <xf numFmtId="0" fontId="14" fillId="0" borderId="16" xfId="0" applyFont="1" applyBorder="1" applyAlignment="1">
      <alignment horizontal="left" vertical="center" indent="2"/>
    </xf>
    <xf numFmtId="0" fontId="14" fillId="0" borderId="10" xfId="0" applyFont="1" applyBorder="1" applyAlignment="1">
      <alignment vertical="center"/>
    </xf>
    <xf numFmtId="0" fontId="13" fillId="9" borderId="20" xfId="0" applyFont="1" applyFill="1" applyBorder="1" applyAlignment="1">
      <alignment horizontal="center" vertical="center"/>
    </xf>
    <xf numFmtId="0" fontId="14" fillId="0" borderId="19" xfId="0" applyFont="1" applyBorder="1" applyAlignment="1">
      <alignment vertical="center"/>
    </xf>
    <xf numFmtId="0" fontId="14" fillId="0" borderId="17" xfId="0" applyFont="1" applyBorder="1" applyAlignment="1">
      <alignment vertical="center"/>
    </xf>
    <xf numFmtId="0" fontId="14" fillId="0" borderId="84" xfId="0" applyFont="1" applyBorder="1" applyAlignment="1">
      <alignment vertical="center"/>
    </xf>
    <xf numFmtId="0" fontId="14" fillId="0" borderId="20" xfId="0" applyFont="1" applyBorder="1" applyAlignment="1">
      <alignment vertical="center" wrapText="1"/>
    </xf>
    <xf numFmtId="0" fontId="14" fillId="0" borderId="19" xfId="0" applyFont="1" applyBorder="1" applyAlignment="1">
      <alignment vertical="center" wrapText="1"/>
    </xf>
    <xf numFmtId="0" fontId="14" fillId="0" borderId="17" xfId="0" applyFont="1" applyBorder="1" applyAlignment="1">
      <alignment vertical="center" wrapText="1"/>
    </xf>
    <xf numFmtId="0" fontId="14" fillId="0" borderId="16" xfId="0" applyFont="1" applyBorder="1" applyAlignment="1">
      <alignment vertical="center" wrapText="1"/>
    </xf>
    <xf numFmtId="0" fontId="13" fillId="9" borderId="85" xfId="0" applyFont="1" applyFill="1" applyBorder="1" applyAlignment="1">
      <alignment vertical="center"/>
    </xf>
    <xf numFmtId="0" fontId="13" fillId="0" borderId="16" xfId="0" applyFont="1" applyBorder="1" applyAlignment="1">
      <alignment vertical="center" wrapText="1"/>
    </xf>
    <xf numFmtId="166" fontId="14" fillId="0" borderId="20" xfId="1" applyFont="1" applyBorder="1" applyAlignment="1">
      <alignment horizontal="center" vertical="center"/>
    </xf>
    <xf numFmtId="0" fontId="14" fillId="0" borderId="19" xfId="0" applyFont="1" applyBorder="1" applyAlignment="1">
      <alignment horizontal="justify" vertical="center"/>
    </xf>
    <xf numFmtId="166" fontId="14" fillId="0" borderId="17" xfId="1" applyFont="1" applyBorder="1" applyAlignment="1">
      <alignment horizontal="center" vertical="center"/>
    </xf>
    <xf numFmtId="166" fontId="14" fillId="0" borderId="84" xfId="1" applyFont="1" applyBorder="1" applyAlignment="1">
      <alignment horizontal="center" vertical="center"/>
    </xf>
    <xf numFmtId="0" fontId="13" fillId="0" borderId="16" xfId="0" applyFont="1" applyBorder="1" applyAlignment="1">
      <alignment horizontal="left" vertical="center" wrapText="1" indent="1"/>
    </xf>
    <xf numFmtId="0" fontId="14" fillId="0" borderId="16" xfId="0" applyFont="1" applyBorder="1" applyAlignment="1">
      <alignment horizontal="left" vertical="center" wrapText="1" indent="1"/>
    </xf>
    <xf numFmtId="0" fontId="14" fillId="0" borderId="16" xfId="0" applyFont="1" applyBorder="1" applyAlignment="1">
      <alignment horizontal="justify" vertical="center" wrapText="1"/>
    </xf>
    <xf numFmtId="0" fontId="14" fillId="0" borderId="16" xfId="0" applyFont="1" applyBorder="1" applyAlignment="1">
      <alignment horizontal="left" vertical="center" wrapText="1" indent="3"/>
    </xf>
    <xf numFmtId="0" fontId="13" fillId="9" borderId="21" xfId="0" applyFont="1" applyFill="1" applyBorder="1" applyAlignment="1">
      <alignment horizontal="center" vertical="center"/>
    </xf>
    <xf numFmtId="166" fontId="13" fillId="0" borderId="84" xfId="1" applyFont="1" applyBorder="1" applyAlignment="1">
      <alignment horizontal="center" vertical="center"/>
    </xf>
    <xf numFmtId="166" fontId="13" fillId="0" borderId="20" xfId="1" applyFont="1" applyBorder="1" applyAlignment="1">
      <alignment horizontal="center" vertical="center"/>
    </xf>
    <xf numFmtId="166" fontId="13" fillId="0" borderId="18" xfId="1" applyFont="1" applyBorder="1" applyAlignment="1">
      <alignment horizontal="center" vertical="center"/>
    </xf>
    <xf numFmtId="166" fontId="13" fillId="0" borderId="17" xfId="1" applyFont="1" applyBorder="1" applyAlignment="1">
      <alignment horizontal="center" vertical="center"/>
    </xf>
    <xf numFmtId="0" fontId="14" fillId="0" borderId="18" xfId="0" applyFont="1" applyBorder="1" applyAlignment="1">
      <alignment horizontal="justify" vertical="center"/>
    </xf>
    <xf numFmtId="0" fontId="13" fillId="0" borderId="20"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justify" vertical="center"/>
    </xf>
    <xf numFmtId="0" fontId="13" fillId="0" borderId="16" xfId="0" applyFont="1" applyBorder="1" applyAlignment="1">
      <alignment horizontal="justify" vertical="center" wrapText="1"/>
    </xf>
    <xf numFmtId="166" fontId="14" fillId="0" borderId="17" xfId="1" applyFont="1" applyBorder="1" applyAlignment="1">
      <alignment horizontal="center" vertical="center" wrapText="1"/>
    </xf>
    <xf numFmtId="166" fontId="14" fillId="0" borderId="15" xfId="1" applyFont="1" applyBorder="1" applyAlignment="1">
      <alignment horizontal="center" vertical="center" wrapText="1"/>
    </xf>
    <xf numFmtId="0" fontId="13" fillId="0" borderId="10" xfId="0" applyFont="1" applyBorder="1" applyAlignment="1">
      <alignment vertical="center" wrapText="1"/>
    </xf>
    <xf numFmtId="0" fontId="13" fillId="0" borderId="19" xfId="0" applyFont="1" applyBorder="1" applyAlignment="1">
      <alignment horizontal="left" vertical="center"/>
    </xf>
    <xf numFmtId="0" fontId="13" fillId="0" borderId="16" xfId="0" applyFont="1" applyBorder="1" applyAlignment="1">
      <alignment horizontal="left" vertical="center" wrapText="1"/>
    </xf>
    <xf numFmtId="0" fontId="14" fillId="0" borderId="16" xfId="0" applyFont="1" applyBorder="1" applyAlignment="1">
      <alignment horizontal="left" vertical="center" wrapText="1" indent="2"/>
    </xf>
    <xf numFmtId="0" fontId="14" fillId="0" borderId="16" xfId="0" applyFont="1" applyBorder="1" applyAlignment="1">
      <alignment horizontal="left" vertical="center" wrapText="1"/>
    </xf>
    <xf numFmtId="0" fontId="44" fillId="3" borderId="0" xfId="0" applyFont="1" applyFill="1" applyAlignment="1">
      <alignment horizontal="center" vertical="center"/>
    </xf>
    <xf numFmtId="0" fontId="31" fillId="0" borderId="0" xfId="0" applyFont="1" applyAlignment="1">
      <alignment horizontal="center"/>
    </xf>
    <xf numFmtId="0" fontId="31" fillId="0" borderId="0" xfId="0" applyFont="1"/>
    <xf numFmtId="0" fontId="44" fillId="0" borderId="0" xfId="0" applyFont="1" applyAlignment="1">
      <alignment horizontal="left"/>
    </xf>
    <xf numFmtId="0" fontId="44" fillId="0" borderId="0" xfId="0" applyFont="1" applyAlignment="1">
      <alignment horizontal="center"/>
    </xf>
    <xf numFmtId="0" fontId="2" fillId="0" borderId="3" xfId="2" applyBorder="1" applyAlignment="1">
      <alignment horizontal="justify" wrapText="1"/>
    </xf>
    <xf numFmtId="0" fontId="3" fillId="0" borderId="6" xfId="2" applyFont="1" applyBorder="1" applyAlignment="1">
      <alignment horizontal="justify" wrapText="1"/>
    </xf>
    <xf numFmtId="0" fontId="18" fillId="0" borderId="0" xfId="2" applyFont="1" applyAlignment="1">
      <alignment horizontal="left"/>
    </xf>
    <xf numFmtId="0" fontId="3" fillId="0" borderId="3" xfId="2" applyFont="1" applyBorder="1" applyAlignment="1">
      <alignment horizontal="justify" wrapText="1"/>
    </xf>
    <xf numFmtId="49" fontId="19" fillId="0" borderId="6" xfId="17" quotePrefix="1" applyNumberFormat="1" applyFont="1" applyBorder="1" applyAlignment="1">
      <alignment horizontal="left" vertical="center" indent="1"/>
    </xf>
    <xf numFmtId="49" fontId="19" fillId="0" borderId="6" xfId="17" applyNumberFormat="1" applyFont="1" applyBorder="1" applyAlignment="1">
      <alignment horizontal="left" vertical="center" indent="1"/>
    </xf>
    <xf numFmtId="0" fontId="20" fillId="0" borderId="0" xfId="0" applyFont="1" applyAlignment="1">
      <alignment vertical="center" wrapText="1"/>
    </xf>
    <xf numFmtId="0" fontId="13" fillId="9" borderId="0" xfId="0" applyFont="1" applyFill="1" applyAlignment="1">
      <alignment horizontal="center" vertical="center"/>
    </xf>
    <xf numFmtId="0" fontId="14" fillId="9" borderId="20" xfId="0" applyFont="1" applyFill="1" applyBorder="1" applyAlignment="1">
      <alignment horizontal="center" vertical="center" wrapText="1"/>
    </xf>
    <xf numFmtId="0" fontId="14" fillId="9" borderId="68" xfId="0" applyFont="1" applyFill="1" applyBorder="1" applyAlignment="1">
      <alignment horizontal="center" vertical="center"/>
    </xf>
    <xf numFmtId="0" fontId="14" fillId="9" borderId="21" xfId="0" applyFont="1" applyFill="1" applyBorder="1" applyAlignment="1">
      <alignment horizontal="center" vertical="center" wrapText="1"/>
    </xf>
    <xf numFmtId="0" fontId="13" fillId="11" borderId="60" xfId="0" applyFont="1" applyFill="1" applyBorder="1" applyAlignment="1">
      <alignment horizontal="center" vertical="center" wrapText="1"/>
    </xf>
    <xf numFmtId="0" fontId="13" fillId="11" borderId="20" xfId="0" applyFont="1" applyFill="1" applyBorder="1" applyAlignment="1">
      <alignment horizontal="center" vertical="center" wrapText="1"/>
    </xf>
    <xf numFmtId="0" fontId="13" fillId="9" borderId="60" xfId="0" applyFont="1" applyFill="1" applyBorder="1" applyAlignment="1">
      <alignment vertical="center" wrapText="1"/>
    </xf>
    <xf numFmtId="0" fontId="13" fillId="9" borderId="20" xfId="0" applyFont="1" applyFill="1" applyBorder="1" applyAlignment="1">
      <alignment vertical="center" wrapText="1"/>
    </xf>
    <xf numFmtId="0" fontId="13" fillId="12" borderId="19" xfId="0" applyFont="1" applyFill="1" applyBorder="1" applyAlignment="1">
      <alignment horizontal="center" vertical="center" wrapText="1"/>
    </xf>
    <xf numFmtId="0" fontId="14" fillId="12" borderId="60" xfId="0" applyFont="1" applyFill="1" applyBorder="1" applyAlignment="1">
      <alignment horizontal="center" vertical="center" wrapText="1"/>
    </xf>
    <xf numFmtId="0" fontId="14" fillId="12" borderId="60" xfId="0" applyFont="1" applyFill="1" applyBorder="1" applyAlignment="1">
      <alignment vertical="center" wrapText="1"/>
    </xf>
    <xf numFmtId="0" fontId="14" fillId="12" borderId="20" xfId="0" applyFont="1" applyFill="1" applyBorder="1" applyAlignment="1">
      <alignment horizontal="center" vertical="center" wrapText="1"/>
    </xf>
    <xf numFmtId="0" fontId="13" fillId="0" borderId="19" xfId="0" applyFont="1" applyBorder="1" applyAlignment="1">
      <alignment horizontal="center" vertical="center" wrapText="1"/>
    </xf>
    <xf numFmtId="0" fontId="55" fillId="0" borderId="60" xfId="0" applyFont="1" applyBorder="1" applyAlignment="1">
      <alignment horizontal="center" vertical="center"/>
    </xf>
    <xf numFmtId="0" fontId="55" fillId="0" borderId="60" xfId="0" applyFont="1" applyBorder="1" applyAlignment="1">
      <alignment vertical="center" wrapText="1"/>
    </xf>
    <xf numFmtId="0" fontId="14" fillId="0" borderId="84"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vertical="center" wrapText="1"/>
    </xf>
    <xf numFmtId="0" fontId="14" fillId="0" borderId="69" xfId="0" applyFont="1" applyBorder="1" applyAlignment="1">
      <alignment horizontal="center" vertical="center" wrapText="1"/>
    </xf>
    <xf numFmtId="0" fontId="14" fillId="12" borderId="68" xfId="0" applyFont="1" applyFill="1" applyBorder="1" applyAlignment="1">
      <alignment horizontal="center" vertical="center" wrapText="1"/>
    </xf>
    <xf numFmtId="0" fontId="14" fillId="12" borderId="68" xfId="0" applyFont="1" applyFill="1" applyBorder="1" applyAlignment="1">
      <alignment vertical="center" wrapText="1"/>
    </xf>
    <xf numFmtId="0" fontId="14" fillId="12" borderId="69" xfId="0" applyFont="1" applyFill="1" applyBorder="1" applyAlignment="1">
      <alignment horizontal="center" vertical="center" wrapText="1"/>
    </xf>
    <xf numFmtId="0" fontId="55" fillId="12" borderId="19" xfId="0" applyFont="1" applyFill="1" applyBorder="1" applyAlignment="1">
      <alignment horizontal="right" vertical="center" wrapText="1"/>
    </xf>
    <xf numFmtId="0" fontId="55" fillId="12" borderId="60" xfId="0" applyFont="1" applyFill="1" applyBorder="1" applyAlignment="1">
      <alignment horizontal="center" vertical="center"/>
    </xf>
    <xf numFmtId="0" fontId="55" fillId="12" borderId="60" xfId="0" applyFont="1" applyFill="1" applyBorder="1" applyAlignment="1">
      <alignment vertical="center" wrapText="1"/>
    </xf>
    <xf numFmtId="0" fontId="55" fillId="0" borderId="60" xfId="0" applyFont="1" applyBorder="1" applyAlignment="1">
      <alignment horizontal="left" vertical="center" wrapText="1" indent="2"/>
    </xf>
    <xf numFmtId="0" fontId="55" fillId="0" borderId="19" xfId="0" applyFont="1" applyBorder="1" applyAlignment="1">
      <alignment horizontal="right" vertical="center" wrapText="1"/>
    </xf>
    <xf numFmtId="0" fontId="14" fillId="12" borderId="15" xfId="0" applyFont="1" applyFill="1" applyBorder="1" applyAlignment="1">
      <alignment horizontal="center" vertical="center" wrapText="1"/>
    </xf>
    <xf numFmtId="0" fontId="14" fillId="12" borderId="11" xfId="0" applyFont="1" applyFill="1" applyBorder="1" applyAlignment="1">
      <alignment horizontal="center" vertical="center" wrapText="1"/>
    </xf>
    <xf numFmtId="0" fontId="14" fillId="12" borderId="21" xfId="0" applyFont="1" applyFill="1" applyBorder="1" applyAlignment="1">
      <alignment horizontal="center" vertical="center" wrapText="1"/>
    </xf>
    <xf numFmtId="0" fontId="14" fillId="0" borderId="69" xfId="0" applyFont="1" applyBorder="1" applyAlignment="1">
      <alignment vertical="center" wrapText="1"/>
    </xf>
    <xf numFmtId="0" fontId="14" fillId="0" borderId="21" xfId="0" applyFont="1" applyBorder="1" applyAlignment="1">
      <alignment horizontal="center" vertical="center" wrapText="1"/>
    </xf>
    <xf numFmtId="0" fontId="14" fillId="12" borderId="18" xfId="0" applyFont="1" applyFill="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3" fillId="12" borderId="85" xfId="0" applyFont="1" applyFill="1" applyBorder="1" applyAlignment="1">
      <alignment horizontal="center" vertical="center" wrapText="1"/>
    </xf>
    <xf numFmtId="0" fontId="55" fillId="0" borderId="60" xfId="0" applyFont="1" applyBorder="1" applyAlignment="1">
      <alignment horizontal="center" vertical="center" wrapText="1"/>
    </xf>
    <xf numFmtId="0" fontId="14" fillId="12" borderId="84" xfId="0" applyFont="1" applyFill="1" applyBorder="1" applyAlignment="1">
      <alignment horizontal="center" vertical="center" wrapText="1"/>
    </xf>
    <xf numFmtId="0" fontId="13" fillId="11" borderId="68" xfId="0" applyFont="1" applyFill="1" applyBorder="1" applyAlignment="1">
      <alignment horizontal="center" vertical="center" wrapText="1"/>
    </xf>
    <xf numFmtId="0" fontId="13" fillId="11" borderId="69" xfId="0" applyFont="1" applyFill="1" applyBorder="1" applyAlignment="1">
      <alignment horizontal="center" vertical="center" wrapText="1"/>
    </xf>
    <xf numFmtId="0" fontId="13" fillId="11" borderId="20" xfId="0" applyFont="1" applyFill="1" applyBorder="1" applyAlignment="1">
      <alignment vertical="center" wrapText="1"/>
    </xf>
    <xf numFmtId="0" fontId="55" fillId="0" borderId="20" xfId="0" applyFont="1" applyBorder="1" applyAlignment="1">
      <alignment vertical="center" wrapText="1"/>
    </xf>
    <xf numFmtId="0" fontId="27" fillId="0" borderId="0" xfId="0" applyFont="1" applyAlignment="1">
      <alignment horizontal="center"/>
    </xf>
    <xf numFmtId="0" fontId="64" fillId="0" borderId="0" xfId="0" applyFont="1"/>
    <xf numFmtId="166" fontId="19" fillId="0" borderId="0" xfId="192" applyFont="1" applyFill="1" applyBorder="1" applyAlignment="1">
      <alignment horizontal="left" vertical="center" wrapText="1"/>
    </xf>
    <xf numFmtId="166" fontId="18" fillId="0" borderId="0" xfId="192" applyFont="1" applyFill="1" applyBorder="1" applyAlignment="1">
      <alignment horizontal="left" vertical="center" wrapText="1"/>
    </xf>
    <xf numFmtId="166" fontId="18" fillId="0" borderId="0" xfId="192" applyFont="1" applyFill="1" applyBorder="1" applyAlignment="1">
      <alignment horizontal="left" vertical="center"/>
    </xf>
    <xf numFmtId="0" fontId="0" fillId="2" borderId="40" xfId="0" applyFill="1" applyBorder="1"/>
    <xf numFmtId="0" fontId="0" fillId="0" borderId="42" xfId="0" applyBorder="1"/>
    <xf numFmtId="0" fontId="0" fillId="0" borderId="43" xfId="0" applyBorder="1"/>
    <xf numFmtId="0" fontId="33" fillId="0" borderId="42" xfId="0" applyFont="1" applyBorder="1"/>
    <xf numFmtId="0" fontId="0" fillId="0" borderId="42" xfId="0" applyBorder="1" applyAlignment="1">
      <alignment horizontal="left" indent="2"/>
    </xf>
    <xf numFmtId="0" fontId="33" fillId="2" borderId="45" xfId="0" applyFont="1" applyFill="1" applyBorder="1"/>
    <xf numFmtId="0" fontId="0" fillId="2" borderId="46" xfId="0" applyFill="1" applyBorder="1"/>
    <xf numFmtId="0" fontId="0" fillId="0" borderId="48" xfId="0" applyBorder="1" applyAlignment="1">
      <alignment horizontal="left" indent="2"/>
    </xf>
    <xf numFmtId="0" fontId="0" fillId="0" borderId="49" xfId="0" applyBorder="1"/>
    <xf numFmtId="0" fontId="0" fillId="2" borderId="3" xfId="0" applyFill="1" applyBorder="1"/>
    <xf numFmtId="166" fontId="8" fillId="0" borderId="0" xfId="3" applyFont="1" applyFill="1" applyBorder="1"/>
    <xf numFmtId="0" fontId="33" fillId="2" borderId="39" xfId="0" applyFont="1" applyFill="1" applyBorder="1"/>
    <xf numFmtId="0" fontId="31" fillId="0" borderId="0" xfId="2" applyFont="1" applyAlignment="1">
      <alignment wrapText="1"/>
    </xf>
    <xf numFmtId="166" fontId="2" fillId="0" borderId="0" xfId="3" applyFont="1" applyFill="1"/>
    <xf numFmtId="0" fontId="2" fillId="0" borderId="0" xfId="0" applyFont="1"/>
    <xf numFmtId="0" fontId="12" fillId="0" borderId="0" xfId="0" applyFont="1"/>
    <xf numFmtId="0" fontId="3"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vertical="center" wrapText="1"/>
    </xf>
    <xf numFmtId="0" fontId="3" fillId="0" borderId="0" xfId="0" applyFont="1" applyAlignment="1">
      <alignment vertical="center" wrapText="1"/>
    </xf>
    <xf numFmtId="0" fontId="65" fillId="0" borderId="0" xfId="0" applyFont="1"/>
    <xf numFmtId="0" fontId="5" fillId="0" borderId="16" xfId="0" applyFont="1" applyBorder="1"/>
    <xf numFmtId="0" fontId="7" fillId="0" borderId="16" xfId="0" applyFont="1" applyBorder="1"/>
    <xf numFmtId="0" fontId="66" fillId="0" borderId="16" xfId="0" applyFont="1" applyBorder="1" applyAlignment="1">
      <alignment vertical="center"/>
    </xf>
    <xf numFmtId="0" fontId="66" fillId="0" borderId="16" xfId="0" applyFont="1" applyBorder="1"/>
    <xf numFmtId="0" fontId="67" fillId="0" borderId="16" xfId="0" applyFont="1" applyBorder="1"/>
    <xf numFmtId="0" fontId="68" fillId="2" borderId="3" xfId="0" applyFont="1" applyFill="1" applyBorder="1"/>
    <xf numFmtId="0" fontId="69" fillId="0" borderId="3" xfId="0" applyFont="1" applyBorder="1"/>
    <xf numFmtId="0" fontId="68" fillId="0" borderId="3" xfId="0" applyFont="1" applyBorder="1"/>
    <xf numFmtId="0" fontId="69" fillId="0" borderId="3" xfId="0" applyFont="1" applyBorder="1" applyAlignment="1">
      <alignment horizontal="left" indent="2"/>
    </xf>
    <xf numFmtId="0" fontId="68" fillId="0" borderId="42" xfId="0" applyFont="1" applyBorder="1"/>
    <xf numFmtId="0" fontId="69" fillId="0" borderId="42" xfId="0" applyFont="1" applyBorder="1" applyAlignment="1">
      <alignment horizontal="left" indent="2"/>
    </xf>
    <xf numFmtId="0" fontId="3" fillId="0" borderId="0" xfId="3" applyNumberFormat="1" applyFont="1" applyFill="1" applyAlignment="1">
      <alignment horizontal="center" vertical="center" wrapText="1"/>
    </xf>
    <xf numFmtId="0" fontId="4" fillId="0" borderId="0" xfId="2" applyFont="1"/>
    <xf numFmtId="0" fontId="2" fillId="0" borderId="0" xfId="16" applyAlignment="1">
      <alignment vertical="center"/>
    </xf>
    <xf numFmtId="0" fontId="3" fillId="0" borderId="0" xfId="16" applyFont="1" applyAlignment="1">
      <alignment horizontal="center" vertical="center"/>
    </xf>
    <xf numFmtId="166" fontId="3" fillId="0" borderId="0" xfId="3" applyFont="1" applyBorder="1" applyAlignment="1">
      <alignment horizontal="center" vertical="center"/>
    </xf>
    <xf numFmtId="166" fontId="2" fillId="0" borderId="0" xfId="1" applyFont="1" applyAlignment="1">
      <alignment vertical="center"/>
    </xf>
    <xf numFmtId="0" fontId="3" fillId="0" borderId="0" xfId="2" applyFont="1" applyAlignment="1">
      <alignment horizontal="right" vertical="center"/>
    </xf>
    <xf numFmtId="0" fontId="57" fillId="0" borderId="10" xfId="177" applyBorder="1"/>
    <xf numFmtId="0" fontId="57" fillId="0" borderId="22" xfId="177" applyBorder="1"/>
    <xf numFmtId="0" fontId="2" fillId="0" borderId="0" xfId="2" applyAlignment="1">
      <alignment vertical="center" wrapText="1"/>
    </xf>
    <xf numFmtId="168" fontId="18" fillId="0" borderId="4" xfId="252" applyNumberFormat="1" applyFont="1" applyBorder="1" applyAlignment="1">
      <alignment horizontal="right" vertical="top" wrapText="1"/>
    </xf>
    <xf numFmtId="168" fontId="18" fillId="0" borderId="4" xfId="252" applyNumberFormat="1" applyFont="1" applyBorder="1" applyAlignment="1">
      <alignment horizontal="right" vertical="center" wrapText="1"/>
    </xf>
    <xf numFmtId="168" fontId="19" fillId="0" borderId="5" xfId="252" applyNumberFormat="1" applyFont="1" applyBorder="1" applyAlignment="1">
      <alignment horizontal="right" vertical="top" wrapText="1"/>
    </xf>
    <xf numFmtId="168" fontId="19" fillId="0" borderId="5" xfId="252" applyNumberFormat="1" applyFont="1" applyBorder="1" applyAlignment="1">
      <alignment horizontal="right" vertical="center" wrapText="1"/>
    </xf>
    <xf numFmtId="168" fontId="18" fillId="0" borderId="5" xfId="252" applyNumberFormat="1" applyFont="1" applyBorder="1" applyAlignment="1">
      <alignment horizontal="right" vertical="center" wrapText="1"/>
    </xf>
    <xf numFmtId="168" fontId="18" fillId="0" borderId="5" xfId="252" applyNumberFormat="1" applyFont="1" applyBorder="1" applyAlignment="1">
      <alignment horizontal="right" vertical="top" wrapText="1"/>
    </xf>
    <xf numFmtId="168" fontId="3" fillId="0" borderId="1" xfId="3" applyNumberFormat="1" applyFont="1" applyBorder="1"/>
    <xf numFmtId="168" fontId="3" fillId="0" borderId="0" xfId="3" applyNumberFormat="1" applyFont="1"/>
    <xf numFmtId="168" fontId="2" fillId="0" borderId="0" xfId="3" applyNumberFormat="1" applyFont="1"/>
    <xf numFmtId="168" fontId="3" fillId="0" borderId="0" xfId="3" applyNumberFormat="1" applyFont="1" applyBorder="1"/>
    <xf numFmtId="168" fontId="2" fillId="0" borderId="0" xfId="3" applyNumberFormat="1" applyFont="1" applyBorder="1"/>
    <xf numFmtId="168" fontId="3" fillId="0" borderId="1" xfId="3" applyNumberFormat="1" applyFont="1" applyBorder="1" applyAlignment="1">
      <alignment vertical="center"/>
    </xf>
    <xf numFmtId="168" fontId="2" fillId="0" borderId="0" xfId="3" applyNumberFormat="1" applyFont="1" applyBorder="1" applyAlignment="1">
      <alignment vertical="center"/>
    </xf>
    <xf numFmtId="168" fontId="2" fillId="0" borderId="1" xfId="3" applyNumberFormat="1" applyFont="1" applyBorder="1"/>
    <xf numFmtId="168" fontId="3" fillId="2" borderId="1" xfId="3" applyNumberFormat="1" applyFont="1" applyFill="1" applyBorder="1"/>
    <xf numFmtId="168" fontId="3" fillId="2" borderId="0" xfId="3" applyNumberFormat="1" applyFont="1" applyFill="1" applyBorder="1"/>
    <xf numFmtId="168" fontId="3" fillId="2" borderId="2" xfId="3" applyNumberFormat="1" applyFont="1" applyFill="1" applyBorder="1"/>
    <xf numFmtId="4" fontId="3" fillId="0" borderId="0" xfId="3" applyNumberFormat="1" applyFont="1" applyFill="1" applyBorder="1"/>
    <xf numFmtId="4" fontId="2" fillId="0" borderId="0" xfId="3" applyNumberFormat="1" applyFont="1" applyFill="1" applyBorder="1"/>
    <xf numFmtId="4" fontId="2" fillId="0" borderId="0" xfId="2" applyNumberFormat="1" applyAlignment="1">
      <alignment horizontal="center"/>
    </xf>
    <xf numFmtId="4" fontId="2" fillId="0" borderId="0" xfId="3" applyNumberFormat="1" applyFont="1" applyFill="1" applyBorder="1" applyAlignment="1">
      <alignment vertical="center"/>
    </xf>
    <xf numFmtId="4" fontId="3" fillId="0" borderId="1" xfId="2" applyNumberFormat="1" applyFont="1" applyBorder="1" applyAlignment="1">
      <alignment horizontal="right"/>
    </xf>
    <xf numFmtId="4" fontId="2" fillId="0" borderId="0" xfId="2" applyNumberFormat="1"/>
    <xf numFmtId="4" fontId="2" fillId="0" borderId="0" xfId="3" applyNumberFormat="1" applyFont="1" applyFill="1" applyBorder="1" applyAlignment="1">
      <alignment horizontal="right"/>
    </xf>
    <xf numFmtId="4" fontId="2" fillId="0" borderId="0" xfId="2" applyNumberFormat="1" applyAlignment="1">
      <alignment horizontal="right"/>
    </xf>
    <xf numFmtId="4" fontId="2" fillId="0" borderId="0" xfId="3" applyNumberFormat="1" applyFont="1" applyFill="1" applyBorder="1" applyAlignment="1">
      <alignment horizontal="right" vertical="center"/>
    </xf>
    <xf numFmtId="4" fontId="3" fillId="2" borderId="1" xfId="3" applyNumberFormat="1" applyFont="1" applyFill="1" applyBorder="1" applyAlignment="1">
      <alignment horizontal="right"/>
    </xf>
    <xf numFmtId="4" fontId="3" fillId="0" borderId="1" xfId="3" applyNumberFormat="1" applyFont="1" applyFill="1" applyBorder="1" applyAlignment="1">
      <alignment horizontal="right"/>
    </xf>
    <xf numFmtId="4" fontId="3" fillId="0" borderId="0" xfId="2" applyNumberFormat="1" applyFont="1" applyAlignment="1">
      <alignment horizontal="right"/>
    </xf>
    <xf numFmtId="4" fontId="3" fillId="0" borderId="0" xfId="3" applyNumberFormat="1" applyFont="1" applyFill="1" applyBorder="1" applyAlignment="1">
      <alignment horizontal="right"/>
    </xf>
    <xf numFmtId="168" fontId="2" fillId="0" borderId="0" xfId="3" applyNumberFormat="1" applyFont="1" applyFill="1" applyBorder="1"/>
    <xf numFmtId="168" fontId="18" fillId="0" borderId="6" xfId="252" applyNumberFormat="1" applyFont="1" applyBorder="1" applyAlignment="1">
      <alignment horizontal="right" vertical="top" wrapText="1"/>
    </xf>
    <xf numFmtId="0" fontId="3" fillId="0" borderId="5" xfId="2" applyFont="1" applyBorder="1" applyAlignment="1">
      <alignment horizontal="left" vertical="center" wrapText="1"/>
    </xf>
    <xf numFmtId="4" fontId="2" fillId="0" borderId="5" xfId="2" applyNumberFormat="1" applyBorder="1" applyAlignment="1">
      <alignment vertical="center"/>
    </xf>
    <xf numFmtId="4" fontId="18" fillId="0" borderId="5" xfId="252" applyNumberFormat="1" applyFont="1" applyFill="1" applyBorder="1" applyAlignment="1">
      <alignment horizontal="right" vertical="center" wrapText="1"/>
    </xf>
    <xf numFmtId="4" fontId="19" fillId="0" borderId="5" xfId="6" applyNumberFormat="1" applyFont="1" applyFill="1" applyBorder="1" applyAlignment="1">
      <alignment horizontal="right" vertical="center" wrapText="1"/>
    </xf>
    <xf numFmtId="4" fontId="2" fillId="0" borderId="5" xfId="2" applyNumberFormat="1" applyBorder="1" applyAlignment="1">
      <alignment horizontal="right" vertical="center"/>
    </xf>
    <xf numFmtId="4" fontId="2" fillId="0" borderId="6" xfId="2" applyNumberFormat="1" applyBorder="1" applyAlignment="1">
      <alignment horizontal="right" vertical="center"/>
    </xf>
    <xf numFmtId="4" fontId="3" fillId="0" borderId="5" xfId="2" applyNumberFormat="1" applyFont="1" applyBorder="1" applyAlignment="1">
      <alignment horizontal="right" vertical="center"/>
    </xf>
    <xf numFmtId="4" fontId="19" fillId="0" borderId="5" xfId="252" applyNumberFormat="1" applyFont="1" applyFill="1" applyBorder="1" applyAlignment="1">
      <alignment horizontal="right" vertical="center" wrapText="1"/>
    </xf>
    <xf numFmtId="4" fontId="3" fillId="0" borderId="5" xfId="2" applyNumberFormat="1" applyFont="1" applyBorder="1" applyAlignment="1">
      <alignment vertical="center"/>
    </xf>
    <xf numFmtId="4" fontId="2" fillId="0" borderId="0" xfId="16" applyNumberFormat="1"/>
    <xf numFmtId="4" fontId="2" fillId="0" borderId="0" xfId="8" applyNumberFormat="1" applyFont="1" applyFill="1" applyBorder="1"/>
    <xf numFmtId="4" fontId="2" fillId="0" borderId="0" xfId="1" applyNumberFormat="1" applyFont="1" applyFill="1" applyBorder="1"/>
    <xf numFmtId="4" fontId="23" fillId="0" borderId="0" xfId="8" applyNumberFormat="1" applyFont="1" applyFill="1"/>
    <xf numFmtId="4" fontId="23" fillId="0" borderId="0" xfId="8" applyNumberFormat="1" applyFont="1" applyFill="1" applyBorder="1"/>
    <xf numFmtId="4" fontId="2" fillId="0" borderId="0" xfId="1" applyNumberFormat="1" applyFont="1" applyFill="1"/>
    <xf numFmtId="4" fontId="3" fillId="0" borderId="0" xfId="8" applyNumberFormat="1" applyFont="1" applyFill="1" applyBorder="1"/>
    <xf numFmtId="4" fontId="3" fillId="0" borderId="0" xfId="8" applyNumberFormat="1" applyFont="1" applyFill="1"/>
    <xf numFmtId="4" fontId="3" fillId="0" borderId="3" xfId="1" applyNumberFormat="1" applyFont="1" applyFill="1" applyBorder="1"/>
    <xf numFmtId="4" fontId="3" fillId="0" borderId="0" xfId="1" applyNumberFormat="1" applyFont="1" applyFill="1" applyBorder="1"/>
    <xf numFmtId="4" fontId="3" fillId="0" borderId="1" xfId="16" applyNumberFormat="1" applyFont="1" applyBorder="1"/>
    <xf numFmtId="4" fontId="2" fillId="0" borderId="0" xfId="8" applyNumberFormat="1" applyFont="1" applyFill="1" applyBorder="1" applyAlignment="1">
      <alignment vertical="center"/>
    </xf>
    <xf numFmtId="4" fontId="2" fillId="0" borderId="0" xfId="16" applyNumberFormat="1" applyAlignment="1">
      <alignment vertical="center"/>
    </xf>
    <xf numFmtId="4" fontId="3" fillId="3" borderId="3" xfId="8" applyNumberFormat="1" applyFont="1" applyFill="1" applyBorder="1"/>
    <xf numFmtId="4" fontId="3" fillId="3" borderId="0" xfId="8" applyNumberFormat="1" applyFont="1" applyFill="1" applyBorder="1"/>
    <xf numFmtId="4" fontId="3" fillId="3" borderId="3" xfId="16" applyNumberFormat="1" applyFont="1" applyFill="1" applyBorder="1"/>
    <xf numFmtId="4" fontId="31" fillId="0" borderId="0" xfId="8" applyNumberFormat="1" applyFont="1" applyFill="1"/>
    <xf numFmtId="4" fontId="44" fillId="3" borderId="3" xfId="8" applyNumberFormat="1" applyFont="1" applyFill="1" applyBorder="1"/>
    <xf numFmtId="4" fontId="44" fillId="3" borderId="0" xfId="8" applyNumberFormat="1" applyFont="1" applyFill="1" applyBorder="1"/>
    <xf numFmtId="4" fontId="44" fillId="0" borderId="3" xfId="8" applyNumberFormat="1" applyFont="1" applyFill="1" applyBorder="1"/>
    <xf numFmtId="4" fontId="3" fillId="0" borderId="4" xfId="2" applyNumberFormat="1" applyFont="1" applyBorder="1" applyAlignment="1">
      <alignment horizontal="right" vertical="center"/>
    </xf>
    <xf numFmtId="4" fontId="3" fillId="0" borderId="4" xfId="2" applyNumberFormat="1" applyFont="1" applyBorder="1" applyAlignment="1">
      <alignment horizontal="right" vertical="center" wrapText="1"/>
    </xf>
    <xf numFmtId="4" fontId="2" fillId="0" borderId="5" xfId="3" applyNumberFormat="1" applyFont="1" applyFill="1" applyBorder="1" applyAlignment="1">
      <alignment horizontal="right" vertical="center" wrapText="1"/>
    </xf>
    <xf numFmtId="4" fontId="3" fillId="0" borderId="5" xfId="3" applyNumberFormat="1" applyFont="1" applyFill="1" applyBorder="1" applyAlignment="1">
      <alignment horizontal="right" vertical="center" wrapText="1"/>
    </xf>
    <xf numFmtId="4" fontId="2" fillId="0" borderId="3" xfId="2" applyNumberFormat="1" applyBorder="1" applyAlignment="1">
      <alignment horizontal="left"/>
    </xf>
    <xf numFmtId="4" fontId="2" fillId="0" borderId="3" xfId="3" applyNumberFormat="1" applyFont="1" applyBorder="1" applyAlignment="1">
      <alignment horizontal="center"/>
    </xf>
    <xf numFmtId="4" fontId="2" fillId="0" borderId="3" xfId="2" applyNumberFormat="1" applyBorder="1" applyAlignment="1">
      <alignment horizontal="left" wrapText="1"/>
    </xf>
    <xf numFmtId="4" fontId="2" fillId="0" borderId="3" xfId="2" applyNumberFormat="1" applyBorder="1" applyAlignment="1">
      <alignment horizontal="justify" wrapText="1"/>
    </xf>
    <xf numFmtId="4" fontId="3" fillId="0" borderId="3" xfId="3" applyNumberFormat="1" applyFont="1" applyBorder="1" applyAlignment="1">
      <alignment horizontal="center"/>
    </xf>
    <xf numFmtId="4" fontId="3" fillId="0" borderId="3" xfId="2" applyNumberFormat="1" applyFont="1" applyBorder="1" applyAlignment="1">
      <alignment horizontal="center" wrapText="1"/>
    </xf>
    <xf numFmtId="4" fontId="2" fillId="0" borderId="3" xfId="3" applyNumberFormat="1" applyFont="1" applyBorder="1" applyAlignment="1">
      <alignment horizontal="right"/>
    </xf>
    <xf numFmtId="4" fontId="3" fillId="0" borderId="3" xfId="3" applyNumberFormat="1" applyFont="1" applyBorder="1" applyAlignment="1">
      <alignment horizontal="right"/>
    </xf>
    <xf numFmtId="4" fontId="2" fillId="0" borderId="3" xfId="3" applyNumberFormat="1" applyFont="1" applyBorder="1" applyAlignment="1">
      <alignment horizontal="right" vertical="center"/>
    </xf>
    <xf numFmtId="4" fontId="3" fillId="0" borderId="3" xfId="3" applyNumberFormat="1" applyFont="1" applyFill="1" applyBorder="1" applyAlignment="1">
      <alignment horizontal="right"/>
    </xf>
    <xf numFmtId="4" fontId="2" fillId="0" borderId="3" xfId="22" applyNumberFormat="1" applyFont="1" applyBorder="1" applyAlignment="1">
      <alignment horizontal="right"/>
    </xf>
    <xf numFmtId="4" fontId="3" fillId="0" borderId="6" xfId="2" applyNumberFormat="1" applyFont="1" applyBorder="1" applyAlignment="1">
      <alignment vertical="center" wrapText="1"/>
    </xf>
    <xf numFmtId="4" fontId="3" fillId="0" borderId="6" xfId="2" applyNumberFormat="1" applyFont="1" applyBorder="1" applyAlignment="1">
      <alignment vertical="center"/>
    </xf>
    <xf numFmtId="4" fontId="3" fillId="0" borderId="6" xfId="2" applyNumberFormat="1" applyFont="1" applyBorder="1" applyAlignment="1">
      <alignment horizontal="center" vertical="center"/>
    </xf>
    <xf numFmtId="4" fontId="2" fillId="0" borderId="3" xfId="2" applyNumberFormat="1" applyBorder="1"/>
    <xf numFmtId="4" fontId="2" fillId="0" borderId="3" xfId="1" applyNumberFormat="1" applyFont="1" applyBorder="1"/>
    <xf numFmtId="4" fontId="2" fillId="0" borderId="6" xfId="2" applyNumberFormat="1" applyBorder="1" applyAlignment="1">
      <alignment vertical="center" wrapText="1"/>
    </xf>
    <xf numFmtId="4" fontId="2" fillId="0" borderId="3" xfId="2" applyNumberFormat="1" applyBorder="1" applyAlignment="1">
      <alignment horizontal="right"/>
    </xf>
    <xf numFmtId="4" fontId="2" fillId="0" borderId="6" xfId="2" applyNumberFormat="1" applyBorder="1" applyAlignment="1">
      <alignment horizontal="right" vertical="center" wrapText="1"/>
    </xf>
    <xf numFmtId="4" fontId="2" fillId="0" borderId="3" xfId="2" applyNumberFormat="1" applyBorder="1" applyAlignment="1">
      <alignment horizontal="right" vertical="center"/>
    </xf>
    <xf numFmtId="4" fontId="2" fillId="0" borderId="3" xfId="22" applyNumberFormat="1" applyFont="1" applyBorder="1" applyAlignment="1">
      <alignment horizontal="right" vertical="center"/>
    </xf>
    <xf numFmtId="4" fontId="2" fillId="0" borderId="3" xfId="1" applyNumberFormat="1" applyFont="1" applyBorder="1" applyAlignment="1">
      <alignment horizontal="right"/>
    </xf>
    <xf numFmtId="4" fontId="2" fillId="0" borderId="6" xfId="3" applyNumberFormat="1" applyFont="1" applyBorder="1"/>
    <xf numFmtId="4" fontId="2" fillId="0" borderId="3" xfId="3" applyNumberFormat="1" applyFont="1" applyBorder="1"/>
    <xf numFmtId="43" fontId="3" fillId="0" borderId="6" xfId="3" applyNumberFormat="1" applyFont="1" applyBorder="1"/>
    <xf numFmtId="4" fontId="3" fillId="0" borderId="3" xfId="3" applyNumberFormat="1" applyFont="1" applyBorder="1"/>
    <xf numFmtId="4" fontId="3" fillId="0" borderId="6" xfId="3" applyNumberFormat="1" applyFont="1" applyBorder="1"/>
    <xf numFmtId="4" fontId="3" fillId="0" borderId="6" xfId="3" applyNumberFormat="1" applyFont="1" applyBorder="1" applyAlignment="1">
      <alignment horizontal="right"/>
    </xf>
    <xf numFmtId="4" fontId="2" fillId="0" borderId="6" xfId="3" applyNumberFormat="1" applyFont="1" applyBorder="1" applyAlignment="1">
      <alignment horizontal="right"/>
    </xf>
    <xf numFmtId="0" fontId="2" fillId="0" borderId="6" xfId="17" applyBorder="1" applyAlignment="1">
      <alignment horizontal="left" vertical="center" wrapText="1"/>
    </xf>
    <xf numFmtId="4" fontId="2" fillId="0" borderId="6" xfId="3" applyNumberFormat="1" applyFont="1" applyBorder="1" applyAlignment="1">
      <alignment vertical="center"/>
    </xf>
    <xf numFmtId="0" fontId="3" fillId="0" borderId="0" xfId="17" applyFont="1" applyAlignment="1">
      <alignment vertical="center"/>
    </xf>
    <xf numFmtId="166" fontId="2" fillId="0" borderId="5" xfId="3" applyFont="1" applyFill="1" applyBorder="1" applyAlignment="1">
      <alignment horizontal="left" vertical="center" wrapText="1"/>
    </xf>
    <xf numFmtId="0" fontId="2" fillId="0" borderId="5" xfId="2" applyBorder="1" applyAlignment="1">
      <alignment horizontal="center" vertical="center"/>
    </xf>
    <xf numFmtId="0" fontId="2" fillId="0" borderId="4" xfId="2" applyBorder="1" applyAlignment="1">
      <alignment horizontal="center" vertical="center"/>
    </xf>
    <xf numFmtId="166" fontId="3" fillId="0" borderId="3" xfId="2" applyNumberFormat="1" applyFont="1" applyBorder="1"/>
    <xf numFmtId="166" fontId="2" fillId="0" borderId="5" xfId="3" applyFont="1" applyFill="1" applyBorder="1" applyAlignment="1">
      <alignment horizontal="right" vertical="center" wrapText="1"/>
    </xf>
    <xf numFmtId="166" fontId="18" fillId="0" borderId="3" xfId="2" applyNumberFormat="1" applyFont="1" applyBorder="1" applyAlignment="1">
      <alignment horizontal="left" vertical="center" wrapText="1"/>
    </xf>
    <xf numFmtId="166" fontId="19" fillId="0" borderId="4" xfId="2" applyNumberFormat="1" applyFont="1" applyBorder="1" applyAlignment="1">
      <alignment horizontal="left" vertical="center" wrapText="1"/>
    </xf>
    <xf numFmtId="166" fontId="19" fillId="0" borderId="5" xfId="2" applyNumberFormat="1" applyFont="1" applyBorder="1" applyAlignment="1">
      <alignment horizontal="left" vertical="center" wrapText="1"/>
    </xf>
    <xf numFmtId="168" fontId="19" fillId="0" borderId="4" xfId="2" applyNumberFormat="1" applyFont="1" applyBorder="1" applyAlignment="1">
      <alignment horizontal="right" vertical="center" wrapText="1"/>
    </xf>
    <xf numFmtId="168" fontId="19" fillId="0" borderId="5" xfId="2" applyNumberFormat="1" applyFont="1" applyBorder="1" applyAlignment="1">
      <alignment horizontal="right" vertical="center" wrapText="1"/>
    </xf>
    <xf numFmtId="166" fontId="2" fillId="0" borderId="0" xfId="2" applyNumberFormat="1" applyAlignment="1">
      <alignment horizontal="center"/>
    </xf>
    <xf numFmtId="0" fontId="57" fillId="0" borderId="39" xfId="177" applyBorder="1" applyAlignment="1">
      <alignment horizontal="center" vertical="center"/>
    </xf>
    <xf numFmtId="0" fontId="57" fillId="0" borderId="42" xfId="177" applyBorder="1" applyAlignment="1">
      <alignment horizontal="center" vertical="center"/>
    </xf>
    <xf numFmtId="0" fontId="57" fillId="0" borderId="45" xfId="177" applyBorder="1" applyAlignment="1">
      <alignment horizontal="center" vertical="center"/>
    </xf>
    <xf numFmtId="0" fontId="2" fillId="0" borderId="72" xfId="177" applyFont="1" applyBorder="1" applyAlignment="1">
      <alignment horizontal="left" vertical="center" wrapText="1"/>
    </xf>
    <xf numFmtId="0" fontId="2" fillId="0" borderId="40" xfId="177" applyFont="1" applyBorder="1" applyAlignment="1">
      <alignment horizontal="left" vertical="center" wrapText="1"/>
    </xf>
    <xf numFmtId="9" fontId="2" fillId="0" borderId="40" xfId="177" applyNumberFormat="1" applyFont="1" applyBorder="1" applyAlignment="1">
      <alignment horizontal="center" vertical="center"/>
    </xf>
    <xf numFmtId="0" fontId="2" fillId="0" borderId="41" xfId="177" applyFont="1" applyBorder="1" applyAlignment="1">
      <alignment horizontal="center" vertical="center" wrapText="1"/>
    </xf>
    <xf numFmtId="0" fontId="2" fillId="0" borderId="78" xfId="177" applyFont="1" applyBorder="1" applyAlignment="1">
      <alignment horizontal="left" vertical="center" wrapText="1"/>
    </xf>
    <xf numFmtId="0" fontId="2" fillId="0" borderId="43" xfId="177" applyFont="1" applyBorder="1" applyAlignment="1">
      <alignment horizontal="left" vertical="center" wrapText="1"/>
    </xf>
    <xf numFmtId="0" fontId="2" fillId="0" borderId="79" xfId="177" applyFont="1" applyBorder="1" applyAlignment="1">
      <alignment horizontal="left" vertical="center" wrapText="1"/>
    </xf>
    <xf numFmtId="9" fontId="2" fillId="8" borderId="79" xfId="177" applyNumberFormat="1" applyFont="1" applyFill="1" applyBorder="1" applyAlignment="1">
      <alignment horizontal="center" vertical="center"/>
    </xf>
    <xf numFmtId="0" fontId="2" fillId="0" borderId="80" xfId="177" applyFont="1" applyBorder="1" applyAlignment="1">
      <alignment horizontal="center" vertical="center" wrapText="1"/>
    </xf>
    <xf numFmtId="0" fontId="2" fillId="0" borderId="81" xfId="177" applyFont="1" applyBorder="1" applyAlignment="1">
      <alignment horizontal="left" vertical="center" wrapText="1"/>
    </xf>
    <xf numFmtId="0" fontId="2" fillId="0" borderId="76" xfId="177" applyFont="1" applyBorder="1" applyAlignment="1">
      <alignment horizontal="left" vertical="center" wrapText="1"/>
    </xf>
    <xf numFmtId="0" fontId="2" fillId="0" borderId="46" xfId="177" applyFont="1" applyBorder="1" applyAlignment="1">
      <alignment horizontal="left" vertical="center" wrapText="1"/>
    </xf>
    <xf numFmtId="9" fontId="2" fillId="8" borderId="75" xfId="177" applyNumberFormat="1" applyFont="1" applyFill="1" applyBorder="1" applyAlignment="1">
      <alignment horizontal="center" vertical="center"/>
    </xf>
    <xf numFmtId="0" fontId="2" fillId="0" borderId="77" xfId="177" applyFont="1" applyBorder="1" applyAlignment="1">
      <alignment horizontal="center" vertical="center" wrapText="1"/>
    </xf>
    <xf numFmtId="0" fontId="2" fillId="0" borderId="40" xfId="177" applyFont="1" applyBorder="1" applyAlignment="1">
      <alignment horizontal="center" vertical="center" wrapText="1"/>
    </xf>
    <xf numFmtId="0" fontId="2" fillId="0" borderId="79" xfId="177" applyFont="1" applyBorder="1" applyAlignment="1">
      <alignment horizontal="center" vertical="center" wrapText="1"/>
    </xf>
    <xf numFmtId="0" fontId="2" fillId="0" borderId="43" xfId="177" applyFont="1" applyBorder="1" applyAlignment="1">
      <alignment horizontal="center" vertical="center" wrapText="1"/>
    </xf>
    <xf numFmtId="0" fontId="2" fillId="0" borderId="46" xfId="177" applyFont="1" applyBorder="1" applyAlignment="1">
      <alignment horizontal="center" vertical="center" wrapText="1"/>
    </xf>
    <xf numFmtId="167" fontId="2" fillId="0" borderId="72" xfId="177" applyNumberFormat="1" applyFont="1" applyBorder="1" applyAlignment="1">
      <alignment horizontal="right" vertical="center"/>
    </xf>
    <xf numFmtId="167" fontId="2" fillId="0" borderId="78" xfId="177" applyNumberFormat="1" applyFont="1" applyBorder="1" applyAlignment="1">
      <alignment horizontal="right" vertical="center"/>
    </xf>
    <xf numFmtId="167" fontId="2" fillId="0" borderId="81" xfId="177" applyNumberFormat="1" applyFont="1" applyBorder="1" applyAlignment="1">
      <alignment horizontal="right" vertical="center"/>
    </xf>
    <xf numFmtId="167" fontId="2" fillId="0" borderId="76" xfId="177" applyNumberFormat="1" applyFont="1" applyBorder="1" applyAlignment="1">
      <alignment horizontal="right" vertical="center"/>
    </xf>
    <xf numFmtId="169" fontId="2" fillId="0" borderId="40" xfId="177" applyNumberFormat="1" applyFont="1" applyBorder="1" applyAlignment="1">
      <alignment horizontal="center" vertical="center" wrapText="1"/>
    </xf>
    <xf numFmtId="169" fontId="2" fillId="0" borderId="79" xfId="177" applyNumberFormat="1" applyFont="1" applyBorder="1" applyAlignment="1">
      <alignment horizontal="center" vertical="center" wrapText="1"/>
    </xf>
    <xf numFmtId="169" fontId="2" fillId="0" borderId="43" xfId="177" applyNumberFormat="1" applyFont="1" applyBorder="1" applyAlignment="1">
      <alignment horizontal="center" vertical="center" wrapText="1"/>
    </xf>
    <xf numFmtId="169" fontId="2" fillId="0" borderId="46" xfId="177" applyNumberFormat="1" applyFont="1" applyBorder="1" applyAlignment="1">
      <alignment horizontal="center" vertical="center" wrapText="1"/>
    </xf>
    <xf numFmtId="0" fontId="57" fillId="0" borderId="91" xfId="177" applyBorder="1" applyAlignment="1">
      <alignment horizontal="center" vertical="center"/>
    </xf>
    <xf numFmtId="0" fontId="2" fillId="0" borderId="72" xfId="177" applyFont="1" applyBorder="1" applyAlignment="1">
      <alignment horizontal="center" vertical="center" wrapText="1"/>
    </xf>
    <xf numFmtId="0" fontId="2" fillId="0" borderId="78" xfId="177" applyFont="1" applyBorder="1" applyAlignment="1">
      <alignment horizontal="center" vertical="center" wrapText="1"/>
    </xf>
    <xf numFmtId="0" fontId="2" fillId="0" borderId="81" xfId="177" applyFont="1" applyBorder="1" applyAlignment="1">
      <alignment horizontal="center" vertical="center" wrapText="1"/>
    </xf>
    <xf numFmtId="0" fontId="2" fillId="0" borderId="76" xfId="177" applyFont="1" applyBorder="1" applyAlignment="1">
      <alignment horizontal="center" vertical="center" wrapText="1"/>
    </xf>
    <xf numFmtId="167" fontId="3" fillId="0" borderId="74" xfId="177" applyNumberFormat="1" applyFont="1" applyBorder="1" applyAlignment="1">
      <alignment horizontal="right"/>
    </xf>
    <xf numFmtId="167" fontId="3" fillId="0" borderId="77" xfId="177" applyNumberFormat="1" applyFont="1" applyBorder="1" applyAlignment="1">
      <alignment horizontal="right"/>
    </xf>
    <xf numFmtId="0" fontId="2" fillId="0" borderId="11" xfId="177" applyFont="1" applyBorder="1" applyAlignment="1">
      <alignment horizontal="right"/>
    </xf>
    <xf numFmtId="4" fontId="8" fillId="0" borderId="0" xfId="1" applyNumberFormat="1" applyFont="1" applyFill="1" applyBorder="1"/>
    <xf numFmtId="4" fontId="3" fillId="0" borderId="0" xfId="17" applyNumberFormat="1" applyFont="1" applyAlignment="1">
      <alignment horizontal="right"/>
    </xf>
    <xf numFmtId="4" fontId="2" fillId="0" borderId="0" xfId="17" applyNumberFormat="1"/>
    <xf numFmtId="4" fontId="3" fillId="0" borderId="0" xfId="3" applyNumberFormat="1" applyFont="1" applyFill="1" applyBorder="1" applyAlignment="1">
      <alignment horizontal="center"/>
    </xf>
    <xf numFmtId="4" fontId="3" fillId="0" borderId="1" xfId="1" applyNumberFormat="1" applyFont="1" applyFill="1" applyBorder="1"/>
    <xf numFmtId="4" fontId="2" fillId="0" borderId="1" xfId="1" applyNumberFormat="1" applyFont="1" applyFill="1" applyBorder="1"/>
    <xf numFmtId="4" fontId="3" fillId="0" borderId="8" xfId="1" applyNumberFormat="1" applyFont="1" applyFill="1" applyBorder="1"/>
    <xf numFmtId="4" fontId="2" fillId="0" borderId="0" xfId="1" applyNumberFormat="1" applyFont="1" applyFill="1" applyBorder="1" applyAlignment="1">
      <alignment horizontal="center"/>
    </xf>
    <xf numFmtId="4" fontId="3" fillId="0" borderId="0" xfId="1" applyNumberFormat="1" applyFont="1" applyFill="1" applyBorder="1" applyAlignment="1">
      <alignment horizontal="right"/>
    </xf>
    <xf numFmtId="4" fontId="2" fillId="0" borderId="0" xfId="1" applyNumberFormat="1" applyFont="1" applyFill="1" applyBorder="1" applyAlignment="1">
      <alignment horizontal="right"/>
    </xf>
    <xf numFmtId="4" fontId="15" fillId="0" borderId="0" xfId="1" applyNumberFormat="1" applyFont="1" applyFill="1" applyBorder="1" applyAlignment="1">
      <alignment horizontal="right"/>
    </xf>
    <xf numFmtId="4" fontId="2" fillId="0" borderId="1" xfId="1" applyNumberFormat="1" applyFont="1" applyFill="1" applyBorder="1" applyAlignment="1">
      <alignment horizontal="right"/>
    </xf>
    <xf numFmtId="4" fontId="3" fillId="0" borderId="8" xfId="1" applyNumberFormat="1" applyFont="1" applyFill="1" applyBorder="1" applyAlignment="1">
      <alignment horizontal="right"/>
    </xf>
    <xf numFmtId="0" fontId="20" fillId="0" borderId="5" xfId="0" applyFont="1" applyBorder="1" applyAlignment="1">
      <alignment horizontal="center" vertical="center"/>
    </xf>
    <xf numFmtId="0" fontId="20" fillId="0" borderId="5" xfId="0" applyFont="1" applyBorder="1" applyAlignment="1">
      <alignment horizontal="center" vertical="center" wrapText="1"/>
    </xf>
    <xf numFmtId="0" fontId="31" fillId="0" borderId="5" xfId="0" applyFont="1" applyBorder="1" applyAlignment="1">
      <alignment horizontal="center" vertical="center" wrapText="1"/>
    </xf>
    <xf numFmtId="0" fontId="20" fillId="0" borderId="6" xfId="0" applyFont="1" applyBorder="1" applyAlignment="1">
      <alignment horizontal="center" vertical="center"/>
    </xf>
    <xf numFmtId="0" fontId="20" fillId="0" borderId="6" xfId="0" applyFont="1" applyBorder="1" applyAlignment="1">
      <alignment horizontal="center" vertical="center" wrapText="1"/>
    </xf>
    <xf numFmtId="14" fontId="20" fillId="0" borderId="5" xfId="0" applyNumberFormat="1" applyFont="1" applyBorder="1" applyAlignment="1">
      <alignment horizontal="center" vertical="center" wrapText="1"/>
    </xf>
    <xf numFmtId="4" fontId="31" fillId="0" borderId="5" xfId="0" applyNumberFormat="1" applyFont="1" applyBorder="1" applyAlignment="1">
      <alignment horizontal="right" vertical="center" wrapText="1"/>
    </xf>
    <xf numFmtId="14" fontId="20" fillId="0" borderId="6" xfId="0" applyNumberFormat="1" applyFont="1" applyBorder="1" applyAlignment="1">
      <alignment horizontal="center" vertical="center" wrapText="1"/>
    </xf>
    <xf numFmtId="0" fontId="31" fillId="0" borderId="6" xfId="0" applyFont="1" applyBorder="1" applyAlignment="1">
      <alignment horizontal="center" vertical="center" wrapText="1"/>
    </xf>
    <xf numFmtId="4" fontId="31" fillId="0" borderId="6" xfId="0" applyNumberFormat="1" applyFont="1" applyBorder="1" applyAlignment="1">
      <alignment horizontal="right" vertical="center" wrapText="1"/>
    </xf>
    <xf numFmtId="0" fontId="21" fillId="4" borderId="6" xfId="0" applyFont="1" applyFill="1" applyBorder="1" applyAlignment="1">
      <alignment horizontal="center" vertical="center"/>
    </xf>
    <xf numFmtId="9" fontId="19" fillId="0" borderId="3" xfId="23" applyFont="1" applyFill="1" applyBorder="1" applyAlignment="1">
      <alignment horizontal="center"/>
    </xf>
    <xf numFmtId="0" fontId="72" fillId="0" borderId="3" xfId="0" applyFont="1" applyBorder="1" applyAlignment="1">
      <alignment horizontal="center" vertical="center" wrapText="1"/>
    </xf>
    <xf numFmtId="0" fontId="20" fillId="0" borderId="3" xfId="0" applyFont="1" applyBorder="1" applyAlignment="1">
      <alignment horizontal="center" vertical="center"/>
    </xf>
    <xf numFmtId="0" fontId="20" fillId="0" borderId="3" xfId="0" applyFont="1" applyBorder="1" applyAlignment="1">
      <alignment vertical="center" wrapText="1"/>
    </xf>
    <xf numFmtId="4" fontId="21" fillId="0" borderId="0" xfId="0" applyNumberFormat="1" applyFont="1" applyAlignment="1">
      <alignment vertical="center"/>
    </xf>
    <xf numFmtId="0" fontId="21" fillId="0" borderId="0" xfId="0" applyFont="1" applyAlignment="1">
      <alignment horizontal="right" vertical="center"/>
    </xf>
    <xf numFmtId="4" fontId="0" fillId="0" borderId="0" xfId="0" applyNumberFormat="1"/>
    <xf numFmtId="4" fontId="72" fillId="0" borderId="3" xfId="0" applyNumberFormat="1" applyFont="1" applyBorder="1" applyAlignment="1">
      <alignment horizontal="right" vertical="center" wrapText="1"/>
    </xf>
    <xf numFmtId="0" fontId="31" fillId="0" borderId="0" xfId="19" applyFont="1" applyAlignment="1">
      <alignment horizontal="center" vertical="center"/>
    </xf>
    <xf numFmtId="0" fontId="31" fillId="0" borderId="61" xfId="19" applyFont="1" applyBorder="1" applyAlignment="1">
      <alignment horizontal="center" vertical="center"/>
    </xf>
    <xf numFmtId="0" fontId="2" fillId="0" borderId="0" xfId="2" applyAlignment="1">
      <alignment horizontal="center" vertical="center"/>
    </xf>
    <xf numFmtId="0" fontId="27" fillId="0" borderId="0" xfId="19" applyFont="1" applyAlignment="1">
      <alignment horizontal="center" vertical="center"/>
    </xf>
    <xf numFmtId="0" fontId="31" fillId="0" borderId="0" xfId="19" applyFont="1" applyAlignment="1">
      <alignment horizontal="center"/>
    </xf>
    <xf numFmtId="0" fontId="44" fillId="0" borderId="61" xfId="19" applyFont="1" applyBorder="1" applyAlignment="1">
      <alignment horizontal="center"/>
    </xf>
    <xf numFmtId="0" fontId="31" fillId="0" borderId="0" xfId="2" applyFont="1" applyAlignment="1">
      <alignment horizontal="center"/>
    </xf>
    <xf numFmtId="0" fontId="27" fillId="0" borderId="0" xfId="19" applyFont="1" applyAlignment="1">
      <alignment horizontal="center"/>
    </xf>
    <xf numFmtId="0" fontId="31" fillId="0" borderId="58" xfId="19" applyFont="1" applyBorder="1" applyAlignment="1">
      <alignment horizontal="center" vertical="center"/>
    </xf>
    <xf numFmtId="0" fontId="31" fillId="0" borderId="16" xfId="19" applyFont="1" applyBorder="1" applyAlignment="1">
      <alignment horizontal="center" vertical="center"/>
    </xf>
    <xf numFmtId="0" fontId="31" fillId="0" borderId="19" xfId="19" applyFont="1" applyBorder="1" applyAlignment="1">
      <alignment horizontal="center"/>
    </xf>
    <xf numFmtId="170" fontId="27" fillId="0" borderId="0" xfId="19" applyNumberFormat="1" applyFont="1"/>
    <xf numFmtId="0" fontId="31" fillId="0" borderId="30" xfId="19" applyFont="1" applyBorder="1" applyAlignment="1">
      <alignment horizontal="center" vertical="center"/>
    </xf>
    <xf numFmtId="14" fontId="31" fillId="0" borderId="6" xfId="19" applyNumberFormat="1" applyFont="1" applyBorder="1" applyAlignment="1">
      <alignment vertical="center"/>
    </xf>
    <xf numFmtId="0" fontId="31" fillId="0" borderId="6" xfId="19" applyFont="1" applyBorder="1" applyAlignment="1">
      <alignment horizontal="center" vertical="center"/>
    </xf>
    <xf numFmtId="0" fontId="31" fillId="0" borderId="6" xfId="19" applyFont="1" applyBorder="1" applyAlignment="1">
      <alignment vertical="center" wrapText="1"/>
    </xf>
    <xf numFmtId="166" fontId="31" fillId="0" borderId="6" xfId="11" applyFont="1" applyBorder="1" applyAlignment="1">
      <alignment vertical="center"/>
    </xf>
    <xf numFmtId="166" fontId="31" fillId="0" borderId="98" xfId="11" applyFont="1" applyBorder="1" applyAlignment="1">
      <alignment vertical="center"/>
    </xf>
    <xf numFmtId="0" fontId="46" fillId="0" borderId="3" xfId="0" applyFont="1" applyBorder="1" applyAlignment="1">
      <alignment vertical="center" wrapText="1"/>
    </xf>
    <xf numFmtId="0" fontId="13" fillId="0" borderId="3" xfId="0" applyFont="1" applyBorder="1" applyAlignment="1">
      <alignment horizontal="left" vertical="center" indent="2"/>
    </xf>
    <xf numFmtId="0" fontId="33" fillId="0" borderId="0" xfId="0" applyFont="1"/>
    <xf numFmtId="4" fontId="46" fillId="0" borderId="3" xfId="0" applyNumberFormat="1" applyFont="1" applyBorder="1" applyAlignment="1">
      <alignment vertical="center"/>
    </xf>
    <xf numFmtId="4" fontId="45" fillId="0" borderId="3" xfId="0" applyNumberFormat="1" applyFont="1" applyBorder="1" applyAlignment="1">
      <alignment vertical="center"/>
    </xf>
    <xf numFmtId="4" fontId="46" fillId="0" borderId="3" xfId="0" applyNumberFormat="1" applyFont="1" applyBorder="1" applyAlignment="1">
      <alignment horizontal="right" vertical="center"/>
    </xf>
    <xf numFmtId="0" fontId="56" fillId="0" borderId="0" xfId="0" applyFont="1" applyAlignment="1">
      <alignment horizontal="center"/>
    </xf>
    <xf numFmtId="0" fontId="33" fillId="0" borderId="0" xfId="0" applyFont="1" applyAlignment="1">
      <alignment horizontal="center"/>
    </xf>
    <xf numFmtId="0" fontId="14" fillId="0" borderId="16" xfId="0" applyFont="1" applyBorder="1" applyAlignment="1">
      <alignment horizontal="center"/>
    </xf>
    <xf numFmtId="10" fontId="14" fillId="0" borderId="0" xfId="23" applyNumberFormat="1" applyFont="1" applyBorder="1"/>
    <xf numFmtId="0" fontId="14" fillId="0" borderId="4" xfId="26" applyNumberFormat="1" applyFont="1" applyFill="1" applyBorder="1" applyAlignment="1">
      <alignment horizontal="center" vertical="center" wrapText="1"/>
    </xf>
    <xf numFmtId="168" fontId="14" fillId="0" borderId="4" xfId="1" applyNumberFormat="1" applyFont="1" applyFill="1" applyBorder="1" applyAlignment="1">
      <alignment horizontal="right" vertical="center" wrapText="1"/>
    </xf>
    <xf numFmtId="168" fontId="14" fillId="0" borderId="5" xfId="1" applyNumberFormat="1" applyFont="1" applyFill="1" applyBorder="1" applyAlignment="1">
      <alignment horizontal="right" vertical="center"/>
    </xf>
    <xf numFmtId="168" fontId="14" fillId="0" borderId="5" xfId="1" applyNumberFormat="1" applyFont="1" applyFill="1" applyBorder="1" applyAlignment="1">
      <alignment horizontal="right" vertical="center" wrapText="1"/>
    </xf>
    <xf numFmtId="168" fontId="14" fillId="0" borderId="61" xfId="1" applyNumberFormat="1" applyFont="1" applyFill="1" applyBorder="1" applyAlignment="1">
      <alignment horizontal="right" vertical="center" wrapText="1"/>
    </xf>
    <xf numFmtId="166" fontId="14" fillId="0" borderId="4" xfId="1" applyFont="1" applyFill="1" applyBorder="1" applyAlignment="1">
      <alignment horizontal="right" vertical="center" wrapText="1"/>
    </xf>
    <xf numFmtId="166" fontId="14" fillId="0" borderId="5" xfId="1" applyFont="1" applyFill="1" applyBorder="1" applyAlignment="1">
      <alignment horizontal="right" vertical="center"/>
    </xf>
    <xf numFmtId="166" fontId="14" fillId="0" borderId="5" xfId="1" applyFont="1" applyFill="1" applyBorder="1" applyAlignment="1">
      <alignment horizontal="right" vertical="center" wrapText="1"/>
    </xf>
    <xf numFmtId="166" fontId="14" fillId="0" borderId="61" xfId="1" applyFont="1" applyFill="1" applyBorder="1" applyAlignment="1">
      <alignment horizontal="right" vertical="center" wrapText="1"/>
    </xf>
    <xf numFmtId="0" fontId="14" fillId="0" borderId="4" xfId="1" applyNumberFormat="1" applyFont="1" applyFill="1" applyBorder="1" applyAlignment="1">
      <alignment horizontal="center" vertical="center" wrapText="1"/>
    </xf>
    <xf numFmtId="0" fontId="14" fillId="0" borderId="5" xfId="1" applyNumberFormat="1" applyFont="1" applyFill="1" applyBorder="1" applyAlignment="1">
      <alignment horizontal="center" vertical="center" wrapText="1"/>
    </xf>
    <xf numFmtId="0" fontId="14" fillId="0" borderId="67" xfId="25" applyFont="1" applyBorder="1" applyAlignment="1">
      <alignment horizontal="left" vertical="top" wrapText="1"/>
    </xf>
    <xf numFmtId="0" fontId="14" fillId="0" borderId="67" xfId="25" applyFont="1" applyBorder="1" applyAlignment="1">
      <alignment horizontal="left" vertical="center" wrapText="1"/>
    </xf>
    <xf numFmtId="0" fontId="14" fillId="0" borderId="5" xfId="25" applyFont="1" applyBorder="1" applyAlignment="1">
      <alignment horizontal="center" vertical="center" wrapText="1"/>
    </xf>
    <xf numFmtId="166" fontId="14" fillId="0" borderId="5" xfId="26" applyFont="1" applyFill="1" applyBorder="1" applyAlignment="1">
      <alignment horizontal="left" vertical="center" wrapText="1"/>
    </xf>
    <xf numFmtId="0" fontId="7" fillId="0" borderId="67" xfId="25" applyFont="1" applyBorder="1" applyAlignment="1">
      <alignment horizontal="center" wrapText="1"/>
    </xf>
    <xf numFmtId="0" fontId="14" fillId="0" borderId="65" xfId="25" applyFont="1" applyBorder="1" applyAlignment="1">
      <alignment horizontal="center" wrapText="1"/>
    </xf>
    <xf numFmtId="4" fontId="47" fillId="0" borderId="4" xfId="0" applyNumberFormat="1" applyFont="1" applyBorder="1" applyAlignment="1">
      <alignment vertical="center"/>
    </xf>
    <xf numFmtId="4" fontId="47" fillId="0" borderId="5" xfId="0" applyNumberFormat="1" applyFont="1" applyBorder="1" applyAlignment="1">
      <alignment vertical="center"/>
    </xf>
    <xf numFmtId="4" fontId="37" fillId="0" borderId="6" xfId="0" applyNumberFormat="1" applyFont="1" applyBorder="1" applyAlignment="1">
      <alignment vertical="center"/>
    </xf>
    <xf numFmtId="166" fontId="56" fillId="0" borderId="0" xfId="1" applyFont="1" applyBorder="1"/>
    <xf numFmtId="0" fontId="5" fillId="0" borderId="0" xfId="0" applyFont="1"/>
    <xf numFmtId="0" fontId="7" fillId="0" borderId="0" xfId="0" applyFont="1"/>
    <xf numFmtId="0" fontId="66" fillId="0" borderId="0" xfId="0" applyFont="1" applyAlignment="1">
      <alignment vertical="center"/>
    </xf>
    <xf numFmtId="0" fontId="66" fillId="0" borderId="0" xfId="0" applyFont="1"/>
    <xf numFmtId="166" fontId="56" fillId="0" borderId="17" xfId="1" applyFont="1" applyBorder="1"/>
    <xf numFmtId="4" fontId="0" fillId="2" borderId="3" xfId="0" applyNumberFormat="1" applyFill="1" applyBorder="1"/>
    <xf numFmtId="167" fontId="0" fillId="2" borderId="3" xfId="0" applyNumberFormat="1" applyFill="1" applyBorder="1"/>
    <xf numFmtId="167" fontId="0" fillId="0" borderId="3" xfId="0" applyNumberFormat="1" applyBorder="1"/>
    <xf numFmtId="167" fontId="69" fillId="0" borderId="43" xfId="0" applyNumberFormat="1" applyFont="1" applyBorder="1"/>
    <xf numFmtId="167" fontId="0" fillId="0" borderId="43" xfId="0" applyNumberFormat="1" applyBorder="1"/>
    <xf numFmtId="167" fontId="31" fillId="0" borderId="0" xfId="19" applyNumberFormat="1" applyFont="1"/>
    <xf numFmtId="167" fontId="0" fillId="0" borderId="0" xfId="0" applyNumberFormat="1"/>
    <xf numFmtId="167" fontId="0" fillId="2" borderId="41" xfId="0" applyNumberFormat="1" applyFill="1" applyBorder="1"/>
    <xf numFmtId="167" fontId="0" fillId="0" borderId="44" xfId="0" applyNumberFormat="1" applyBorder="1"/>
    <xf numFmtId="167" fontId="0" fillId="2" borderId="44" xfId="0" applyNumberFormat="1" applyFill="1" applyBorder="1"/>
    <xf numFmtId="167" fontId="0" fillId="0" borderId="50" xfId="0" applyNumberFormat="1" applyBorder="1"/>
    <xf numFmtId="167" fontId="33" fillId="2" borderId="47" xfId="0" applyNumberFormat="1" applyFont="1" applyFill="1" applyBorder="1"/>
    <xf numFmtId="0" fontId="59" fillId="0" borderId="16" xfId="0" applyFont="1" applyBorder="1" applyAlignment="1">
      <alignment horizontal="left" vertical="justify"/>
    </xf>
    <xf numFmtId="0" fontId="59" fillId="0" borderId="0" xfId="0" applyFont="1" applyAlignment="1">
      <alignment horizontal="left" vertical="justify"/>
    </xf>
    <xf numFmtId="0" fontId="59" fillId="0" borderId="17" xfId="0" applyFont="1" applyBorder="1" applyAlignment="1">
      <alignment horizontal="left" vertical="justify"/>
    </xf>
    <xf numFmtId="0" fontId="12" fillId="0" borderId="0" xfId="20" applyFont="1" applyAlignment="1">
      <alignment horizontal="center"/>
    </xf>
    <xf numFmtId="0" fontId="2" fillId="0" borderId="64" xfId="20" applyBorder="1" applyAlignment="1">
      <alignment horizontal="center"/>
    </xf>
    <xf numFmtId="0" fontId="2" fillId="0" borderId="4" xfId="20" applyBorder="1" applyAlignment="1">
      <alignment horizontal="center"/>
    </xf>
    <xf numFmtId="0" fontId="2" fillId="0" borderId="66" xfId="20" applyBorder="1" applyAlignment="1">
      <alignment horizontal="center"/>
    </xf>
    <xf numFmtId="0" fontId="2" fillId="0" borderId="5" xfId="20" applyBorder="1" applyAlignment="1">
      <alignment horizontal="center"/>
    </xf>
    <xf numFmtId="0" fontId="2" fillId="0" borderId="0" xfId="20" applyAlignment="1">
      <alignment horizontal="center"/>
    </xf>
    <xf numFmtId="0" fontId="3" fillId="0" borderId="0" xfId="20" applyFont="1" applyAlignment="1">
      <alignment horizontal="center"/>
    </xf>
    <xf numFmtId="0" fontId="30" fillId="0" borderId="0" xfId="0" applyFont="1" applyAlignment="1">
      <alignment horizontal="center" vertical="center"/>
    </xf>
    <xf numFmtId="0" fontId="4" fillId="0" borderId="0" xfId="20" applyFont="1" applyAlignment="1">
      <alignment horizontal="left"/>
    </xf>
    <xf numFmtId="0" fontId="4" fillId="0" borderId="0" xfId="20" applyFont="1" applyAlignment="1">
      <alignment horizontal="left" wrapText="1"/>
    </xf>
    <xf numFmtId="0" fontId="2" fillId="0" borderId="4" xfId="20" applyBorder="1" applyAlignment="1">
      <alignment horizontal="left" vertical="top" wrapText="1"/>
    </xf>
    <xf numFmtId="0" fontId="2" fillId="0" borderId="5" xfId="20" applyBorder="1" applyAlignment="1">
      <alignment horizontal="left" vertical="top" wrapText="1"/>
    </xf>
    <xf numFmtId="0" fontId="2" fillId="0" borderId="0" xfId="20" applyAlignment="1">
      <alignment horizontal="left"/>
    </xf>
    <xf numFmtId="0" fontId="49" fillId="0" borderId="0" xfId="20" applyFont="1" applyAlignment="1">
      <alignment horizontal="left" vertical="top" wrapText="1"/>
    </xf>
    <xf numFmtId="9" fontId="2" fillId="0" borderId="6" xfId="23" applyFont="1" applyBorder="1" applyAlignment="1">
      <alignment horizontal="center" vertical="top" wrapText="1"/>
    </xf>
    <xf numFmtId="4" fontId="3" fillId="0" borderId="61" xfId="20" applyNumberFormat="1" applyFont="1" applyBorder="1" applyAlignment="1">
      <alignment horizontal="right" vertical="top" wrapText="1"/>
    </xf>
    <xf numFmtId="4" fontId="3" fillId="0" borderId="63" xfId="20" applyNumberFormat="1" applyFont="1" applyBorder="1" applyAlignment="1">
      <alignment horizontal="right" vertical="top" wrapText="1"/>
    </xf>
    <xf numFmtId="0" fontId="2" fillId="0" borderId="99" xfId="20" applyBorder="1" applyAlignment="1">
      <alignment horizontal="center"/>
    </xf>
    <xf numFmtId="0" fontId="2" fillId="0" borderId="6" xfId="20" applyBorder="1" applyAlignment="1">
      <alignment horizontal="center"/>
    </xf>
    <xf numFmtId="0" fontId="2" fillId="0" borderId="6" xfId="20" applyBorder="1" applyAlignment="1">
      <alignment horizontal="left" vertical="top" wrapText="1"/>
    </xf>
    <xf numFmtId="0" fontId="2" fillId="0" borderId="6" xfId="20" applyBorder="1" applyAlignment="1">
      <alignment horizontal="center" vertical="top" wrapText="1"/>
    </xf>
    <xf numFmtId="166" fontId="2" fillId="0" borderId="6" xfId="1" applyFont="1" applyBorder="1" applyAlignment="1">
      <alignment vertical="top" wrapText="1"/>
    </xf>
    <xf numFmtId="166" fontId="2" fillId="0" borderId="52" xfId="1" applyFont="1" applyBorder="1" applyAlignment="1">
      <alignment vertical="top" wrapText="1"/>
    </xf>
    <xf numFmtId="4" fontId="2" fillId="0" borderId="0" xfId="20" applyNumberFormat="1"/>
    <xf numFmtId="0" fontId="59" fillId="0" borderId="16" xfId="0" applyFont="1" applyBorder="1"/>
    <xf numFmtId="4" fontId="7" fillId="0" borderId="0" xfId="2" applyNumberFormat="1" applyFont="1"/>
    <xf numFmtId="0" fontId="13" fillId="3" borderId="18" xfId="0" applyFont="1" applyFill="1" applyBorder="1" applyAlignment="1">
      <alignment horizontal="left" vertical="center"/>
    </xf>
    <xf numFmtId="0" fontId="13" fillId="3" borderId="20" xfId="0" applyFont="1" applyFill="1" applyBorder="1" applyAlignment="1">
      <alignment horizontal="center" vertical="center" wrapText="1"/>
    </xf>
    <xf numFmtId="0" fontId="13" fillId="3" borderId="20" xfId="0" applyFont="1" applyFill="1" applyBorder="1" applyAlignment="1">
      <alignment horizontal="left" vertical="center"/>
    </xf>
    <xf numFmtId="171" fontId="13" fillId="0" borderId="17" xfId="1" applyNumberFormat="1" applyFont="1" applyBorder="1" applyAlignment="1">
      <alignment horizontal="right" vertical="center" wrapText="1"/>
    </xf>
    <xf numFmtId="171" fontId="14" fillId="0" borderId="17" xfId="1" applyNumberFormat="1" applyFont="1" applyBorder="1" applyAlignment="1">
      <alignment horizontal="right" vertical="center" wrapText="1"/>
    </xf>
    <xf numFmtId="171" fontId="0" fillId="0" borderId="0" xfId="0" applyNumberFormat="1"/>
    <xf numFmtId="166" fontId="13" fillId="0" borderId="11" xfId="1" applyFont="1" applyBorder="1" applyAlignment="1">
      <alignment horizontal="justify" vertical="center" wrapText="1"/>
    </xf>
    <xf numFmtId="0" fontId="13" fillId="0" borderId="11" xfId="0" applyFont="1" applyBorder="1" applyAlignment="1">
      <alignment horizontal="left" vertical="center"/>
    </xf>
    <xf numFmtId="0" fontId="14" fillId="0" borderId="100" xfId="0" applyFont="1" applyBorder="1" applyAlignment="1">
      <alignment horizontal="left" vertical="center" indent="1"/>
    </xf>
    <xf numFmtId="171" fontId="14" fillId="0" borderId="98" xfId="1" applyNumberFormat="1" applyFont="1" applyBorder="1" applyAlignment="1">
      <alignment horizontal="right" vertical="center" wrapText="1"/>
    </xf>
    <xf numFmtId="0" fontId="14" fillId="0" borderId="98" xfId="0" applyFont="1" applyBorder="1" applyAlignment="1">
      <alignment horizontal="left" vertical="center" wrapText="1" indent="1"/>
    </xf>
    <xf numFmtId="166" fontId="31" fillId="0" borderId="84" xfId="1" applyFont="1" applyBorder="1" applyAlignment="1">
      <alignment horizontal="left" vertical="center"/>
    </xf>
    <xf numFmtId="166" fontId="31" fillId="9" borderId="17" xfId="1" applyFont="1" applyFill="1" applyBorder="1" applyAlignment="1">
      <alignment horizontal="left" vertical="center"/>
    </xf>
    <xf numFmtId="166" fontId="31" fillId="0" borderId="17" xfId="1" applyFont="1" applyBorder="1" applyAlignment="1">
      <alignment horizontal="left" vertical="center"/>
    </xf>
    <xf numFmtId="166" fontId="44" fillId="0" borderId="17" xfId="1" applyFont="1" applyBorder="1" applyAlignment="1">
      <alignment horizontal="left" vertical="center"/>
    </xf>
    <xf numFmtId="3" fontId="13" fillId="0" borderId="84" xfId="1" applyNumberFormat="1" applyFont="1" applyBorder="1" applyAlignment="1">
      <alignment vertical="center"/>
    </xf>
    <xf numFmtId="3" fontId="13" fillId="0" borderId="17" xfId="1" applyNumberFormat="1" applyFont="1" applyBorder="1" applyAlignment="1">
      <alignment vertical="center"/>
    </xf>
    <xf numFmtId="3" fontId="14" fillId="0" borderId="84" xfId="1" applyNumberFormat="1" applyFont="1" applyBorder="1" applyAlignment="1">
      <alignment vertical="center"/>
    </xf>
    <xf numFmtId="3" fontId="14" fillId="0" borderId="17" xfId="1" applyNumberFormat="1" applyFont="1" applyBorder="1" applyAlignment="1">
      <alignment vertical="center"/>
    </xf>
    <xf numFmtId="3" fontId="14" fillId="9" borderId="84" xfId="1" applyNumberFormat="1" applyFont="1" applyFill="1" applyBorder="1" applyAlignment="1">
      <alignment vertical="center"/>
    </xf>
    <xf numFmtId="3" fontId="14" fillId="0" borderId="18" xfId="1" applyNumberFormat="1" applyFont="1" applyBorder="1" applyAlignment="1">
      <alignment vertical="center"/>
    </xf>
    <xf numFmtId="3" fontId="14" fillId="0" borderId="20" xfId="1" applyNumberFormat="1" applyFont="1" applyBorder="1" applyAlignment="1">
      <alignment vertical="center"/>
    </xf>
    <xf numFmtId="3" fontId="0" fillId="0" borderId="0" xfId="0" applyNumberFormat="1"/>
    <xf numFmtId="3" fontId="13" fillId="9" borderId="21" xfId="0" applyNumberFormat="1" applyFont="1" applyFill="1" applyBorder="1" applyAlignment="1">
      <alignment horizontal="center" vertical="center" wrapText="1"/>
    </xf>
    <xf numFmtId="3" fontId="13" fillId="9" borderId="69" xfId="0" applyNumberFormat="1" applyFont="1" applyFill="1" applyBorder="1" applyAlignment="1">
      <alignment horizontal="center" vertical="center" wrapText="1"/>
    </xf>
    <xf numFmtId="3" fontId="14" fillId="0" borderId="84" xfId="0" applyNumberFormat="1" applyFont="1" applyBorder="1" applyAlignment="1">
      <alignment vertical="center" wrapText="1"/>
    </xf>
    <xf numFmtId="3" fontId="14" fillId="0" borderId="17" xfId="0" applyNumberFormat="1" applyFont="1" applyBorder="1" applyAlignment="1">
      <alignment vertical="center" wrapText="1"/>
    </xf>
    <xf numFmtId="3" fontId="14" fillId="0" borderId="84" xfId="1" applyNumberFormat="1" applyFont="1" applyBorder="1" applyAlignment="1">
      <alignment vertical="center" wrapText="1"/>
    </xf>
    <xf numFmtId="3" fontId="14" fillId="0" borderId="17" xfId="1" applyNumberFormat="1" applyFont="1" applyBorder="1" applyAlignment="1">
      <alignment vertical="center" wrapText="1"/>
    </xf>
    <xf numFmtId="3" fontId="13" fillId="0" borderId="84" xfId="1" applyNumberFormat="1" applyFont="1" applyBorder="1" applyAlignment="1">
      <alignment vertical="center" wrapText="1"/>
    </xf>
    <xf numFmtId="3" fontId="13" fillId="0" borderId="17" xfId="1" applyNumberFormat="1" applyFont="1" applyBorder="1" applyAlignment="1">
      <alignment vertical="center" wrapText="1"/>
    </xf>
    <xf numFmtId="3" fontId="14" fillId="0" borderId="18" xfId="0" applyNumberFormat="1" applyFont="1" applyBorder="1" applyAlignment="1">
      <alignment vertical="center" wrapText="1"/>
    </xf>
    <xf numFmtId="3" fontId="14" fillId="0" borderId="20" xfId="0" applyNumberFormat="1" applyFont="1" applyBorder="1" applyAlignment="1">
      <alignment vertical="center" wrapText="1"/>
    </xf>
    <xf numFmtId="3" fontId="13" fillId="9" borderId="15" xfId="0" applyNumberFormat="1" applyFont="1" applyFill="1" applyBorder="1" applyAlignment="1">
      <alignment horizontal="center" vertical="center"/>
    </xf>
    <xf numFmtId="3" fontId="13" fillId="9" borderId="11" xfId="0" applyNumberFormat="1" applyFont="1" applyFill="1" applyBorder="1" applyAlignment="1">
      <alignment horizontal="center" vertical="center"/>
    </xf>
    <xf numFmtId="3" fontId="13" fillId="9" borderId="18" xfId="0" applyNumberFormat="1" applyFont="1" applyFill="1" applyBorder="1" applyAlignment="1">
      <alignment horizontal="center" vertical="center"/>
    </xf>
    <xf numFmtId="3" fontId="13" fillId="9" borderId="20" xfId="0" applyNumberFormat="1" applyFont="1" applyFill="1" applyBorder="1" applyAlignment="1">
      <alignment horizontal="center" vertical="center"/>
    </xf>
    <xf numFmtId="3" fontId="14" fillId="0" borderId="84" xfId="0" applyNumberFormat="1" applyFont="1" applyBorder="1" applyAlignment="1">
      <alignment vertical="center"/>
    </xf>
    <xf numFmtId="3" fontId="14" fillId="0" borderId="17" xfId="0" applyNumberFormat="1" applyFont="1" applyBorder="1" applyAlignment="1">
      <alignment vertical="center"/>
    </xf>
    <xf numFmtId="3" fontId="13" fillId="0" borderId="18" xfId="1" applyNumberFormat="1" applyFont="1" applyBorder="1" applyAlignment="1">
      <alignment vertical="center"/>
    </xf>
    <xf numFmtId="3" fontId="14" fillId="10" borderId="84" xfId="1" applyNumberFormat="1" applyFont="1" applyFill="1" applyBorder="1" applyAlignment="1">
      <alignment vertical="center"/>
    </xf>
    <xf numFmtId="0" fontId="14" fillId="0" borderId="30" xfId="0" applyFont="1" applyBorder="1" applyAlignment="1">
      <alignment vertical="center"/>
    </xf>
    <xf numFmtId="3" fontId="14" fillId="0" borderId="100" xfId="1" applyNumberFormat="1" applyFont="1" applyBorder="1" applyAlignment="1">
      <alignment vertical="center"/>
    </xf>
    <xf numFmtId="3" fontId="14" fillId="0" borderId="98" xfId="1" applyNumberFormat="1" applyFont="1" applyBorder="1" applyAlignment="1">
      <alignment vertical="center"/>
    </xf>
    <xf numFmtId="0" fontId="13" fillId="0" borderId="84" xfId="0" applyFont="1" applyBorder="1" applyAlignment="1">
      <alignment vertical="center" wrapText="1"/>
    </xf>
    <xf numFmtId="0" fontId="14" fillId="0" borderId="30" xfId="0" applyFont="1" applyBorder="1" applyAlignment="1">
      <alignment horizontal="left" vertical="center" wrapText="1" indent="3"/>
    </xf>
    <xf numFmtId="0" fontId="14" fillId="0" borderId="58" xfId="0" applyFont="1" applyBorder="1" applyAlignment="1">
      <alignment horizontal="left" vertical="center" wrapText="1" indent="3"/>
    </xf>
    <xf numFmtId="0" fontId="13" fillId="0" borderId="30" xfId="0" applyFont="1" applyBorder="1" applyAlignment="1">
      <alignment vertical="center" wrapText="1"/>
    </xf>
    <xf numFmtId="171" fontId="14" fillId="0" borderId="15" xfId="1" applyNumberFormat="1" applyFont="1" applyBorder="1" applyAlignment="1">
      <alignment horizontal="right" vertical="center"/>
    </xf>
    <xf numFmtId="171" fontId="14" fillId="0" borderId="11" xfId="1" applyNumberFormat="1" applyFont="1" applyBorder="1" applyAlignment="1">
      <alignment horizontal="right" vertical="center"/>
    </xf>
    <xf numFmtId="171" fontId="14" fillId="0" borderId="84" xfId="1" applyNumberFormat="1" applyFont="1" applyBorder="1" applyAlignment="1">
      <alignment horizontal="right" vertical="center"/>
    </xf>
    <xf numFmtId="171" fontId="14" fillId="0" borderId="17" xfId="1" applyNumberFormat="1" applyFont="1" applyBorder="1" applyAlignment="1">
      <alignment horizontal="right" vertical="center"/>
    </xf>
    <xf numFmtId="171" fontId="14" fillId="0" borderId="100" xfId="1" applyNumberFormat="1" applyFont="1" applyBorder="1" applyAlignment="1">
      <alignment horizontal="right" vertical="center"/>
    </xf>
    <xf numFmtId="171" fontId="14" fillId="0" borderId="98" xfId="1" applyNumberFormat="1" applyFont="1" applyBorder="1" applyAlignment="1">
      <alignment horizontal="right" vertical="center"/>
    </xf>
    <xf numFmtId="171" fontId="14" fillId="0" borderId="101" xfId="1" applyNumberFormat="1" applyFont="1" applyBorder="1" applyAlignment="1">
      <alignment horizontal="right" vertical="center"/>
    </xf>
    <xf numFmtId="171" fontId="14" fillId="0" borderId="59" xfId="1" applyNumberFormat="1" applyFont="1" applyBorder="1" applyAlignment="1">
      <alignment horizontal="right" vertical="center"/>
    </xf>
    <xf numFmtId="171" fontId="14" fillId="3" borderId="84" xfId="1" applyNumberFormat="1" applyFont="1" applyFill="1" applyBorder="1" applyAlignment="1">
      <alignment horizontal="right" vertical="center"/>
    </xf>
    <xf numFmtId="171" fontId="14" fillId="0" borderId="84" xfId="1" applyNumberFormat="1" applyFont="1" applyFill="1" applyBorder="1" applyAlignment="1">
      <alignment horizontal="right" vertical="center"/>
    </xf>
    <xf numFmtId="171" fontId="14" fillId="0" borderId="17" xfId="1" applyNumberFormat="1" applyFont="1" applyFill="1" applyBorder="1" applyAlignment="1">
      <alignment horizontal="right" vertical="center"/>
    </xf>
    <xf numFmtId="171" fontId="13" fillId="0" borderId="84" xfId="1" applyNumberFormat="1" applyFont="1" applyBorder="1" applyAlignment="1">
      <alignment horizontal="right" vertical="center"/>
    </xf>
    <xf numFmtId="171" fontId="13" fillId="0" borderId="17" xfId="1" applyNumberFormat="1" applyFont="1" applyBorder="1" applyAlignment="1">
      <alignment horizontal="right" vertical="center"/>
    </xf>
    <xf numFmtId="171" fontId="14" fillId="0" borderId="18" xfId="1" applyNumberFormat="1" applyFont="1" applyBorder="1" applyAlignment="1">
      <alignment horizontal="right" vertical="center"/>
    </xf>
    <xf numFmtId="171" fontId="14" fillId="0" borderId="20" xfId="1" applyNumberFormat="1" applyFont="1" applyBorder="1" applyAlignment="1">
      <alignment horizontal="right" vertical="center"/>
    </xf>
    <xf numFmtId="0" fontId="76" fillId="0" borderId="10" xfId="0" applyFont="1" applyBorder="1" applyAlignment="1">
      <alignment horizontal="left" vertical="center"/>
    </xf>
    <xf numFmtId="172" fontId="76" fillId="0" borderId="84" xfId="0" applyNumberFormat="1" applyFont="1" applyBorder="1" applyAlignment="1">
      <alignment horizontal="right" vertical="center"/>
    </xf>
    <xf numFmtId="0" fontId="77" fillId="0" borderId="16" xfId="0" applyFont="1" applyBorder="1" applyAlignment="1">
      <alignment horizontal="left" vertical="center"/>
    </xf>
    <xf numFmtId="172" fontId="77" fillId="0" borderId="84" xfId="0" applyNumberFormat="1" applyFont="1" applyBorder="1" applyAlignment="1">
      <alignment horizontal="right" vertical="center"/>
    </xf>
    <xf numFmtId="0" fontId="77" fillId="0" borderId="16" xfId="0" applyFont="1" applyBorder="1" applyAlignment="1">
      <alignment horizontal="left" vertical="center" indent="3"/>
    </xf>
    <xf numFmtId="172" fontId="77" fillId="0" borderId="17" xfId="0" applyNumberFormat="1" applyFont="1" applyBorder="1" applyAlignment="1">
      <alignment horizontal="right" vertical="center"/>
    </xf>
    <xf numFmtId="0" fontId="77" fillId="0" borderId="30" xfId="0" applyFont="1" applyBorder="1" applyAlignment="1">
      <alignment horizontal="left" vertical="center"/>
    </xf>
    <xf numFmtId="172" fontId="77" fillId="0" borderId="100" xfId="0" applyNumberFormat="1" applyFont="1" applyBorder="1" applyAlignment="1">
      <alignment horizontal="right" vertical="center"/>
    </xf>
    <xf numFmtId="172" fontId="77" fillId="0" borderId="98" xfId="0" applyNumberFormat="1" applyFont="1" applyBorder="1" applyAlignment="1">
      <alignment horizontal="right" vertical="center"/>
    </xf>
    <xf numFmtId="0" fontId="76" fillId="0" borderId="16" xfId="0" applyFont="1" applyBorder="1" applyAlignment="1">
      <alignment horizontal="left" vertical="center"/>
    </xf>
    <xf numFmtId="0" fontId="77" fillId="0" borderId="16" xfId="0" applyFont="1" applyBorder="1" applyAlignment="1">
      <alignment horizontal="left" vertical="center" wrapText="1"/>
    </xf>
    <xf numFmtId="172" fontId="76" fillId="0" borderId="15" xfId="0" applyNumberFormat="1" applyFont="1" applyBorder="1" applyAlignment="1">
      <alignment horizontal="right" vertical="center"/>
    </xf>
    <xf numFmtId="0" fontId="76" fillId="0" borderId="19" xfId="0" applyFont="1" applyBorder="1" applyAlignment="1">
      <alignment horizontal="left" vertical="center"/>
    </xf>
    <xf numFmtId="172" fontId="76" fillId="0" borderId="18" xfId="0" applyNumberFormat="1" applyFont="1" applyBorder="1" applyAlignment="1">
      <alignment horizontal="right" vertical="center"/>
    </xf>
    <xf numFmtId="0" fontId="77" fillId="0" borderId="30" xfId="0" applyFont="1" applyBorder="1" applyAlignment="1">
      <alignment horizontal="left" vertical="center" indent="3"/>
    </xf>
    <xf numFmtId="0" fontId="76" fillId="0" borderId="84" xfId="0" applyFont="1" applyBorder="1" applyAlignment="1">
      <alignment horizontal="justify" vertical="center" wrapText="1"/>
    </xf>
    <xf numFmtId="172" fontId="76" fillId="0" borderId="15" xfId="0" applyNumberFormat="1" applyFont="1" applyBorder="1" applyAlignment="1">
      <alignment horizontal="right" vertical="center" wrapText="1"/>
    </xf>
    <xf numFmtId="0" fontId="77" fillId="0" borderId="84" xfId="0" applyFont="1" applyBorder="1" applyAlignment="1">
      <alignment horizontal="left" vertical="center" wrapText="1" indent="1"/>
    </xf>
    <xf numFmtId="172" fontId="77" fillId="0" borderId="84" xfId="0" applyNumberFormat="1" applyFont="1" applyBorder="1" applyAlignment="1">
      <alignment horizontal="right" vertical="center" wrapText="1"/>
    </xf>
    <xf numFmtId="172" fontId="77" fillId="0" borderId="17" xfId="0" applyNumberFormat="1" applyFont="1" applyBorder="1" applyAlignment="1">
      <alignment horizontal="right" vertical="center" wrapText="1"/>
    </xf>
    <xf numFmtId="0" fontId="77" fillId="0" borderId="84" xfId="0" applyFont="1" applyBorder="1" applyAlignment="1">
      <alignment horizontal="left" vertical="center" wrapText="1"/>
    </xf>
    <xf numFmtId="0" fontId="76" fillId="0" borderId="84" xfId="0" applyFont="1" applyBorder="1" applyAlignment="1">
      <alignment horizontal="left" vertical="center" wrapText="1"/>
    </xf>
    <xf numFmtId="172" fontId="76" fillId="0" borderId="84" xfId="0" applyNumberFormat="1" applyFont="1" applyBorder="1" applyAlignment="1">
      <alignment horizontal="right" vertical="center" wrapText="1"/>
    </xf>
    <xf numFmtId="172" fontId="76" fillId="0" borderId="17" xfId="0" applyNumberFormat="1" applyFont="1" applyBorder="1" applyAlignment="1">
      <alignment horizontal="right" vertical="center" wrapText="1"/>
    </xf>
    <xf numFmtId="0" fontId="76" fillId="0" borderId="84" xfId="0" applyFont="1" applyBorder="1" applyAlignment="1">
      <alignment horizontal="left" vertical="center"/>
    </xf>
    <xf numFmtId="172" fontId="76" fillId="0" borderId="17" xfId="0" applyNumberFormat="1" applyFont="1" applyBorder="1" applyAlignment="1">
      <alignment vertical="center"/>
    </xf>
    <xf numFmtId="0" fontId="77" fillId="0" borderId="84" xfId="0" applyFont="1" applyBorder="1" applyAlignment="1">
      <alignment horizontal="left" vertical="center" indent="2"/>
    </xf>
    <xf numFmtId="172" fontId="77" fillId="0" borderId="17" xfId="0" applyNumberFormat="1" applyFont="1" applyBorder="1" applyAlignment="1">
      <alignment vertical="center"/>
    </xf>
    <xf numFmtId="0" fontId="77" fillId="0" borderId="84" xfId="0" applyFont="1" applyBorder="1" applyAlignment="1">
      <alignment horizontal="left" vertical="center"/>
    </xf>
    <xf numFmtId="0" fontId="77" fillId="0" borderId="84" xfId="0" applyFont="1" applyBorder="1" applyAlignment="1">
      <alignment horizontal="left" vertical="center" wrapText="1" indent="2"/>
    </xf>
    <xf numFmtId="0" fontId="77" fillId="0" borderId="101" xfId="0" applyFont="1" applyBorder="1" applyAlignment="1">
      <alignment horizontal="left" vertical="center" indent="2"/>
    </xf>
    <xf numFmtId="172" fontId="77" fillId="0" borderId="59" xfId="0" applyNumberFormat="1" applyFont="1" applyBorder="1" applyAlignment="1">
      <alignment vertical="center"/>
    </xf>
    <xf numFmtId="14" fontId="14" fillId="9" borderId="20" xfId="0" applyNumberFormat="1" applyFont="1" applyFill="1" applyBorder="1" applyAlignment="1">
      <alignment horizontal="center" vertical="center" wrapText="1"/>
    </xf>
    <xf numFmtId="4" fontId="14" fillId="0" borderId="0" xfId="0" applyNumberFormat="1" applyFont="1" applyAlignment="1">
      <alignment horizontal="center" vertical="center" wrapText="1"/>
    </xf>
    <xf numFmtId="4" fontId="14" fillId="0" borderId="22" xfId="0" applyNumberFormat="1" applyFont="1" applyBorder="1" applyAlignment="1">
      <alignment horizontal="center" vertical="center" wrapText="1"/>
    </xf>
    <xf numFmtId="4" fontId="14" fillId="12" borderId="68" xfId="0" applyNumberFormat="1" applyFont="1" applyFill="1" applyBorder="1" applyAlignment="1">
      <alignment horizontal="center" vertical="center" wrapText="1"/>
    </xf>
    <xf numFmtId="4" fontId="14" fillId="12" borderId="60" xfId="0" applyNumberFormat="1" applyFont="1" applyFill="1" applyBorder="1" applyAlignment="1">
      <alignment horizontal="center" vertical="center" wrapText="1"/>
    </xf>
    <xf numFmtId="4" fontId="14" fillId="0" borderId="68" xfId="0" applyNumberFormat="1" applyFont="1" applyBorder="1" applyAlignment="1">
      <alignment horizontal="center" vertical="center" wrapText="1"/>
    </xf>
    <xf numFmtId="4" fontId="14" fillId="0" borderId="60" xfId="0" applyNumberFormat="1" applyFont="1" applyBorder="1" applyAlignment="1">
      <alignment horizontal="center" vertical="center" wrapText="1"/>
    </xf>
    <xf numFmtId="4" fontId="13" fillId="9" borderId="60" xfId="0" applyNumberFormat="1" applyFont="1" applyFill="1" applyBorder="1" applyAlignment="1">
      <alignment vertical="center" wrapText="1"/>
    </xf>
    <xf numFmtId="4" fontId="14" fillId="12" borderId="0" xfId="0" applyNumberFormat="1" applyFont="1" applyFill="1" applyAlignment="1">
      <alignment horizontal="center" vertical="center" wrapText="1"/>
    </xf>
    <xf numFmtId="4" fontId="14" fillId="12" borderId="22" xfId="0" applyNumberFormat="1" applyFont="1" applyFill="1" applyBorder="1" applyAlignment="1">
      <alignment horizontal="center" vertical="center" wrapText="1"/>
    </xf>
    <xf numFmtId="4" fontId="13" fillId="11" borderId="68" xfId="0" applyNumberFormat="1" applyFont="1" applyFill="1" applyBorder="1" applyAlignment="1">
      <alignment horizontal="center" vertical="center" wrapText="1"/>
    </xf>
    <xf numFmtId="4" fontId="14" fillId="0" borderId="21" xfId="0" applyNumberFormat="1" applyFont="1" applyBorder="1" applyAlignment="1">
      <alignment horizontal="right" vertical="center" wrapText="1"/>
    </xf>
    <xf numFmtId="4" fontId="14" fillId="0" borderId="0" xfId="0" applyNumberFormat="1" applyFont="1" applyAlignment="1">
      <alignment horizontal="right" vertical="center" wrapText="1"/>
    </xf>
    <xf numFmtId="4" fontId="14" fillId="0" borderId="22" xfId="0" applyNumberFormat="1" applyFont="1" applyBorder="1" applyAlignment="1">
      <alignment horizontal="right" vertical="center" wrapText="1"/>
    </xf>
    <xf numFmtId="4" fontId="14" fillId="0" borderId="69" xfId="0" applyNumberFormat="1" applyFont="1" applyBorder="1" applyAlignment="1">
      <alignment horizontal="right" vertical="center" wrapText="1"/>
    </xf>
    <xf numFmtId="4" fontId="14" fillId="0" borderId="68" xfId="0" applyNumberFormat="1" applyFont="1" applyBorder="1" applyAlignment="1">
      <alignment horizontal="right" vertical="center" wrapText="1"/>
    </xf>
    <xf numFmtId="4" fontId="14" fillId="0" borderId="60" xfId="0" applyNumberFormat="1" applyFont="1" applyBorder="1" applyAlignment="1">
      <alignment horizontal="right" vertical="center" wrapText="1"/>
    </xf>
    <xf numFmtId="0" fontId="78" fillId="0" borderId="69" xfId="253" applyBorder="1" applyAlignment="1">
      <alignment horizontal="center" vertical="center" wrapText="1"/>
    </xf>
    <xf numFmtId="0" fontId="79" fillId="0" borderId="0" xfId="254"/>
    <xf numFmtId="4" fontId="79" fillId="0" borderId="0" xfId="254" applyNumberFormat="1"/>
    <xf numFmtId="4" fontId="81" fillId="0" borderId="0" xfId="254" applyNumberFormat="1" applyFont="1"/>
    <xf numFmtId="0" fontId="81" fillId="0" borderId="0" xfId="254" applyFont="1"/>
    <xf numFmtId="0" fontId="79" fillId="8" borderId="0" xfId="254" applyFill="1"/>
    <xf numFmtId="4" fontId="83" fillId="0" borderId="0" xfId="254" applyNumberFormat="1" applyFont="1" applyAlignment="1">
      <alignment vertical="center" wrapText="1"/>
    </xf>
    <xf numFmtId="0" fontId="72" fillId="13" borderId="84" xfId="254" applyFont="1" applyFill="1" applyBorder="1" applyAlignment="1">
      <alignment horizontal="justify" vertical="center" wrapText="1"/>
    </xf>
    <xf numFmtId="0" fontId="72" fillId="13" borderId="17" xfId="254" applyFont="1" applyFill="1" applyBorder="1" applyAlignment="1">
      <alignment horizontal="right" vertical="center" wrapText="1"/>
    </xf>
    <xf numFmtId="0" fontId="82" fillId="13" borderId="84" xfId="254" applyFont="1" applyFill="1" applyBorder="1" applyAlignment="1">
      <alignment horizontal="left" vertical="center" wrapText="1" indent="1"/>
    </xf>
    <xf numFmtId="4" fontId="82" fillId="13" borderId="17" xfId="254" applyNumberFormat="1" applyFont="1" applyFill="1" applyBorder="1" applyAlignment="1">
      <alignment horizontal="right" vertical="center" wrapText="1"/>
    </xf>
    <xf numFmtId="0" fontId="72" fillId="13" borderId="84" xfId="254" applyFont="1" applyFill="1" applyBorder="1" applyAlignment="1">
      <alignment horizontal="left" vertical="center" wrapText="1" indent="3"/>
    </xf>
    <xf numFmtId="4" fontId="72" fillId="13" borderId="17" xfId="254" applyNumberFormat="1" applyFont="1" applyFill="1" applyBorder="1" applyAlignment="1">
      <alignment horizontal="right" vertical="center" wrapText="1"/>
    </xf>
    <xf numFmtId="0" fontId="82" fillId="13" borderId="84" xfId="254" applyFont="1" applyFill="1" applyBorder="1" applyAlignment="1">
      <alignment vertical="center" wrapText="1"/>
    </xf>
    <xf numFmtId="0" fontId="72" fillId="13" borderId="84" xfId="254" applyFont="1" applyFill="1" applyBorder="1" applyAlignment="1">
      <alignment vertical="center" wrapText="1"/>
    </xf>
    <xf numFmtId="0" fontId="72" fillId="13" borderId="18" xfId="254" applyFont="1" applyFill="1" applyBorder="1" applyAlignment="1">
      <alignment vertical="center" wrapText="1"/>
    </xf>
    <xf numFmtId="0" fontId="72" fillId="13" borderId="20" xfId="254" applyFont="1" applyFill="1" applyBorder="1" applyAlignment="1">
      <alignment horizontal="right" vertical="center" wrapText="1"/>
    </xf>
    <xf numFmtId="0" fontId="83" fillId="0" borderId="0" xfId="254" applyFont="1" applyAlignment="1">
      <alignment vertical="center" wrapText="1"/>
    </xf>
    <xf numFmtId="165" fontId="83" fillId="0" borderId="0" xfId="14" applyFont="1" applyAlignment="1">
      <alignment vertical="center" wrapText="1"/>
    </xf>
    <xf numFmtId="165" fontId="0" fillId="0" borderId="0" xfId="14" applyFont="1"/>
    <xf numFmtId="0" fontId="82" fillId="13" borderId="18" xfId="254" applyFont="1" applyFill="1" applyBorder="1" applyAlignment="1">
      <alignment vertical="center" wrapText="1"/>
    </xf>
    <xf numFmtId="0" fontId="11" fillId="0" borderId="0" xfId="255"/>
    <xf numFmtId="0" fontId="86" fillId="8" borderId="60" xfId="255" applyFont="1" applyFill="1" applyBorder="1" applyAlignment="1">
      <alignment horizontal="center" vertical="center"/>
    </xf>
    <xf numFmtId="0" fontId="86" fillId="8" borderId="68" xfId="255" applyFont="1" applyFill="1" applyBorder="1" applyAlignment="1">
      <alignment horizontal="center" vertical="center"/>
    </xf>
    <xf numFmtId="0" fontId="33" fillId="3" borderId="21" xfId="256" applyFont="1" applyFill="1" applyBorder="1" applyAlignment="1">
      <alignment horizontal="center" vertical="center"/>
    </xf>
    <xf numFmtId="0" fontId="3" fillId="0" borderId="84" xfId="255" applyFont="1" applyBorder="1" applyAlignment="1">
      <alignment horizontal="left" vertical="center" wrapText="1" indent="1"/>
    </xf>
    <xf numFmtId="4" fontId="3" fillId="0" borderId="17" xfId="255" applyNumberFormat="1" applyFont="1" applyBorder="1" applyAlignment="1">
      <alignment horizontal="right" vertical="center" wrapText="1"/>
    </xf>
    <xf numFmtId="0" fontId="2" fillId="0" borderId="84" xfId="255" applyFont="1" applyBorder="1" applyAlignment="1">
      <alignment horizontal="left" vertical="center" wrapText="1" indent="3"/>
    </xf>
    <xf numFmtId="4" fontId="2" fillId="0" borderId="17" xfId="255" applyNumberFormat="1" applyFont="1" applyBorder="1" applyAlignment="1">
      <alignment horizontal="right" vertical="center" wrapText="1"/>
    </xf>
    <xf numFmtId="0" fontId="2" fillId="0" borderId="84" xfId="255" applyFont="1" applyBorder="1" applyAlignment="1">
      <alignment horizontal="justify" vertical="center" wrapText="1"/>
    </xf>
    <xf numFmtId="165" fontId="11" fillId="0" borderId="0" xfId="255" applyNumberFormat="1"/>
    <xf numFmtId="0" fontId="2" fillId="0" borderId="18" xfId="255" applyFont="1" applyBorder="1" applyAlignment="1">
      <alignment horizontal="justify" vertical="center" wrapText="1"/>
    </xf>
    <xf numFmtId="4" fontId="2" fillId="0" borderId="20" xfId="255" applyNumberFormat="1" applyFont="1" applyBorder="1" applyAlignment="1">
      <alignment horizontal="right" vertical="center" wrapText="1"/>
    </xf>
    <xf numFmtId="165" fontId="11" fillId="0" borderId="0" xfId="257" applyFont="1"/>
    <xf numFmtId="0" fontId="29" fillId="3" borderId="103" xfId="256" applyFont="1" applyFill="1" applyBorder="1" applyAlignment="1">
      <alignment horizontal="center" vertical="center"/>
    </xf>
    <xf numFmtId="0" fontId="29" fillId="3" borderId="104" xfId="256" applyFont="1" applyFill="1" applyBorder="1" applyAlignment="1">
      <alignment horizontal="center" vertical="center"/>
    </xf>
    <xf numFmtId="0" fontId="3" fillId="0" borderId="84" xfId="255" applyFont="1" applyBorder="1" applyAlignment="1">
      <alignment horizontal="justify" vertical="center"/>
    </xf>
    <xf numFmtId="4" fontId="3" fillId="0" borderId="17" xfId="255" applyNumberFormat="1" applyFont="1" applyBorder="1" applyAlignment="1">
      <alignment horizontal="right" vertical="center"/>
    </xf>
    <xf numFmtId="4" fontId="11" fillId="0" borderId="0" xfId="255" applyNumberFormat="1"/>
    <xf numFmtId="0" fontId="2" fillId="0" borderId="84" xfId="255" applyFont="1" applyBorder="1" applyAlignment="1">
      <alignment horizontal="justify" vertical="center"/>
    </xf>
    <xf numFmtId="4" fontId="2" fillId="0" borderId="17" xfId="255" applyNumberFormat="1" applyFont="1" applyBorder="1" applyAlignment="1">
      <alignment horizontal="right" vertical="center"/>
    </xf>
    <xf numFmtId="0" fontId="2" fillId="0" borderId="18" xfId="255" applyFont="1" applyBorder="1" applyAlignment="1">
      <alignment horizontal="justify" vertical="center"/>
    </xf>
    <xf numFmtId="4" fontId="2" fillId="0" borderId="20" xfId="255" applyNumberFormat="1" applyFont="1" applyBorder="1" applyAlignment="1">
      <alignment horizontal="right" vertical="center"/>
    </xf>
    <xf numFmtId="14" fontId="47" fillId="0" borderId="4" xfId="0" applyNumberFormat="1" applyFont="1" applyBorder="1" applyAlignment="1">
      <alignment horizontal="center" vertical="center" wrapText="1"/>
    </xf>
    <xf numFmtId="14" fontId="47" fillId="0" borderId="5" xfId="0" applyNumberFormat="1" applyFont="1" applyBorder="1" applyAlignment="1">
      <alignment horizontal="center" vertical="center" wrapText="1"/>
    </xf>
    <xf numFmtId="0" fontId="0" fillId="0" borderId="3" xfId="0" applyBorder="1" applyAlignment="1">
      <alignment horizontal="center"/>
    </xf>
    <xf numFmtId="0" fontId="0" fillId="0" borderId="0" xfId="0" applyAlignment="1">
      <alignment horizontal="center"/>
    </xf>
    <xf numFmtId="165" fontId="3" fillId="0" borderId="0" xfId="252" applyFont="1" applyAlignment="1">
      <alignment horizontal="right"/>
    </xf>
    <xf numFmtId="165" fontId="0" fillId="0" borderId="3" xfId="252" applyFont="1" applyBorder="1"/>
    <xf numFmtId="165" fontId="2" fillId="0" borderId="0" xfId="252" applyFont="1"/>
    <xf numFmtId="165" fontId="0" fillId="0" borderId="0" xfId="252" applyFont="1"/>
    <xf numFmtId="0" fontId="0" fillId="0" borderId="3" xfId="0" applyBorder="1" applyAlignment="1">
      <alignment wrapText="1"/>
    </xf>
    <xf numFmtId="0" fontId="90" fillId="0" borderId="0" xfId="0" applyFont="1" applyAlignment="1">
      <alignment horizontal="center"/>
    </xf>
    <xf numFmtId="0" fontId="0" fillId="0" borderId="3" xfId="0" applyBorder="1" applyAlignment="1">
      <alignment horizontal="center" vertical="center"/>
    </xf>
    <xf numFmtId="165" fontId="33" fillId="0" borderId="3" xfId="252" applyFont="1" applyBorder="1"/>
    <xf numFmtId="0" fontId="0" fillId="0" borderId="3" xfId="0" applyBorder="1" applyAlignment="1">
      <alignment horizontal="center" vertical="center" wrapText="1"/>
    </xf>
    <xf numFmtId="164" fontId="0" fillId="0" borderId="3" xfId="252" applyNumberFormat="1" applyFont="1" applyBorder="1"/>
    <xf numFmtId="164" fontId="33" fillId="0" borderId="3" xfId="252" applyNumberFormat="1" applyFont="1" applyBorder="1"/>
    <xf numFmtId="0" fontId="0" fillId="0" borderId="3" xfId="0" applyBorder="1" applyAlignment="1">
      <alignment vertical="center" wrapText="1"/>
    </xf>
    <xf numFmtId="164" fontId="0" fillId="0" borderId="3" xfId="252" applyNumberFormat="1" applyFont="1" applyBorder="1" applyAlignment="1">
      <alignment vertical="center" wrapText="1"/>
    </xf>
    <xf numFmtId="0" fontId="0" fillId="0" borderId="0" xfId="0" applyAlignment="1">
      <alignment vertical="center" wrapText="1"/>
    </xf>
    <xf numFmtId="0" fontId="4" fillId="0" borderId="0" xfId="2" applyFont="1" applyAlignment="1">
      <alignment horizontal="center"/>
    </xf>
    <xf numFmtId="0" fontId="3" fillId="0" borderId="0" xfId="2" applyFont="1" applyAlignment="1">
      <alignment horizontal="center"/>
    </xf>
    <xf numFmtId="0" fontId="9" fillId="0" borderId="0" xfId="2" applyFont="1" applyAlignment="1">
      <alignment horizontal="center"/>
    </xf>
    <xf numFmtId="0" fontId="20" fillId="0" borderId="0" xfId="2" applyFont="1" applyAlignment="1">
      <alignment horizontal="justify" wrapText="1"/>
    </xf>
    <xf numFmtId="0" fontId="21" fillId="0" borderId="0" xfId="0" applyFont="1" applyAlignment="1">
      <alignment horizontal="justify" wrapText="1"/>
    </xf>
    <xf numFmtId="0" fontId="4" fillId="0" borderId="0" xfId="2" applyFont="1" applyAlignment="1">
      <alignment horizontal="center" vertical="center"/>
    </xf>
    <xf numFmtId="0" fontId="4" fillId="0" borderId="0" xfId="2" applyFont="1" applyAlignment="1">
      <alignment horizontal="center" wrapText="1"/>
    </xf>
    <xf numFmtId="0" fontId="18" fillId="2" borderId="3" xfId="2" applyFont="1" applyFill="1" applyBorder="1" applyAlignment="1">
      <alignment horizontal="center" vertical="center" wrapText="1"/>
    </xf>
    <xf numFmtId="0" fontId="18" fillId="2" borderId="4" xfId="2" applyFont="1" applyFill="1" applyBorder="1" applyAlignment="1">
      <alignment horizontal="center" vertical="center" wrapText="1"/>
    </xf>
    <xf numFmtId="0" fontId="18" fillId="2" borderId="5" xfId="2" applyFont="1" applyFill="1" applyBorder="1" applyAlignment="1">
      <alignment horizontal="center" vertical="center" wrapText="1"/>
    </xf>
    <xf numFmtId="0" fontId="18" fillId="2" borderId="6"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4" xfId="2" applyFont="1" applyFill="1" applyBorder="1" applyAlignment="1">
      <alignment horizontal="center" vertical="center" wrapText="1"/>
    </xf>
    <xf numFmtId="0" fontId="4" fillId="2" borderId="5" xfId="2" applyFont="1" applyFill="1" applyBorder="1" applyAlignment="1">
      <alignment horizontal="center" vertical="center" wrapText="1"/>
    </xf>
    <xf numFmtId="0" fontId="12" fillId="0" borderId="0" xfId="2" applyFont="1" applyAlignment="1">
      <alignment horizontal="center" vertical="center" wrapText="1"/>
    </xf>
    <xf numFmtId="0" fontId="4" fillId="0" borderId="0" xfId="16" applyFont="1" applyAlignment="1">
      <alignment horizontal="center"/>
    </xf>
    <xf numFmtId="0" fontId="9" fillId="0" borderId="0" xfId="2" applyFont="1" applyAlignment="1">
      <alignment horizontal="justify"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5" xfId="2" applyFont="1" applyFill="1" applyBorder="1" applyAlignment="1">
      <alignment horizontal="center" vertical="center" wrapText="1"/>
    </xf>
    <xf numFmtId="0" fontId="3" fillId="2" borderId="4" xfId="2" applyFont="1" applyFill="1" applyBorder="1" applyAlignment="1">
      <alignment horizontal="center" vertical="center"/>
    </xf>
    <xf numFmtId="0" fontId="3" fillId="2" borderId="5" xfId="2" applyFont="1" applyFill="1" applyBorder="1" applyAlignment="1">
      <alignment horizontal="center" vertical="center"/>
    </xf>
    <xf numFmtId="0" fontId="3" fillId="2" borderId="6" xfId="2" applyFont="1" applyFill="1" applyBorder="1" applyAlignment="1">
      <alignment horizontal="center" vertical="center"/>
    </xf>
    <xf numFmtId="0" fontId="3" fillId="2" borderId="7" xfId="2" applyFont="1" applyFill="1" applyBorder="1" applyAlignment="1">
      <alignment horizontal="center" vertical="center" wrapText="1"/>
    </xf>
    <xf numFmtId="0" fontId="3" fillId="2" borderId="8"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3" fillId="2" borderId="6" xfId="2" applyFont="1" applyFill="1" applyBorder="1" applyAlignment="1">
      <alignment horizontal="center" vertical="center" wrapText="1"/>
    </xf>
    <xf numFmtId="166" fontId="3" fillId="0" borderId="4" xfId="1" applyFont="1" applyFill="1" applyBorder="1" applyAlignment="1">
      <alignment horizontal="right" vertical="center"/>
    </xf>
    <xf numFmtId="166" fontId="3" fillId="0" borderId="6" xfId="1" applyFont="1" applyFill="1" applyBorder="1" applyAlignment="1">
      <alignment horizontal="right" vertical="center"/>
    </xf>
    <xf numFmtId="0" fontId="3" fillId="0" borderId="7" xfId="2" applyFont="1" applyBorder="1" applyAlignment="1">
      <alignment horizontal="center" wrapText="1"/>
    </xf>
    <xf numFmtId="0" fontId="3" fillId="0" borderId="8" xfId="2" applyFont="1" applyBorder="1" applyAlignment="1">
      <alignment horizontal="center" wrapText="1"/>
    </xf>
    <xf numFmtId="0" fontId="3" fillId="0" borderId="9" xfId="2" applyFont="1" applyBorder="1" applyAlignment="1">
      <alignment horizontal="center" wrapText="1"/>
    </xf>
    <xf numFmtId="166" fontId="3" fillId="0" borderId="7" xfId="3" applyFont="1" applyFill="1" applyBorder="1" applyAlignment="1">
      <alignment horizontal="left"/>
    </xf>
    <xf numFmtId="166" fontId="3" fillId="0" borderId="9" xfId="3" applyFont="1" applyFill="1" applyBorder="1" applyAlignment="1">
      <alignment horizontal="left"/>
    </xf>
    <xf numFmtId="4" fontId="3" fillId="0" borderId="4" xfId="3" applyNumberFormat="1" applyFont="1" applyFill="1" applyBorder="1" applyAlignment="1">
      <alignment horizontal="right" vertical="center"/>
    </xf>
    <xf numFmtId="4" fontId="3" fillId="0" borderId="6" xfId="3" applyNumberFormat="1" applyFont="1" applyFill="1" applyBorder="1" applyAlignment="1">
      <alignment horizontal="right" vertical="center"/>
    </xf>
    <xf numFmtId="4" fontId="3" fillId="0" borderId="7" xfId="2" applyNumberFormat="1" applyFont="1" applyBorder="1" applyAlignment="1">
      <alignment horizontal="center" wrapText="1"/>
    </xf>
    <xf numFmtId="4" fontId="3" fillId="0" borderId="8" xfId="2" applyNumberFormat="1" applyFont="1" applyBorder="1" applyAlignment="1">
      <alignment horizontal="center" wrapText="1"/>
    </xf>
    <xf numFmtId="4" fontId="3" fillId="0" borderId="9" xfId="2" applyNumberFormat="1" applyFont="1" applyBorder="1" applyAlignment="1">
      <alignment horizontal="center" wrapText="1"/>
    </xf>
    <xf numFmtId="4" fontId="3" fillId="0" borderId="7" xfId="3" applyNumberFormat="1" applyFont="1" applyFill="1" applyBorder="1" applyAlignment="1">
      <alignment horizontal="left"/>
    </xf>
    <xf numFmtId="4" fontId="3" fillId="0" borderId="9" xfId="3" applyNumberFormat="1" applyFont="1" applyFill="1" applyBorder="1" applyAlignment="1">
      <alignment horizontal="left"/>
    </xf>
    <xf numFmtId="0" fontId="26" fillId="0" borderId="3" xfId="17" applyFont="1" applyBorder="1" applyAlignment="1">
      <alignment horizontal="center"/>
    </xf>
    <xf numFmtId="0" fontId="9" fillId="0" borderId="0" xfId="2" applyFont="1" applyAlignment="1">
      <alignment horizontal="center" wrapText="1"/>
    </xf>
    <xf numFmtId="0" fontId="4" fillId="0" borderId="0" xfId="17" applyFont="1" applyAlignment="1">
      <alignment horizontal="center" wrapText="1"/>
    </xf>
    <xf numFmtId="0" fontId="4" fillId="0" borderId="0" xfId="17" applyFont="1" applyAlignment="1">
      <alignment horizontal="center"/>
    </xf>
    <xf numFmtId="0" fontId="3" fillId="2" borderId="10" xfId="17" applyFont="1" applyFill="1" applyBorder="1" applyAlignment="1">
      <alignment horizontal="center" vertical="center" wrapText="1"/>
    </xf>
    <xf numFmtId="0" fontId="3" fillId="2" borderId="11" xfId="17" applyFont="1" applyFill="1" applyBorder="1" applyAlignment="1">
      <alignment horizontal="center" vertical="center" wrapText="1"/>
    </xf>
    <xf numFmtId="0" fontId="3" fillId="2" borderId="16" xfId="17" applyFont="1" applyFill="1" applyBorder="1" applyAlignment="1">
      <alignment horizontal="center" vertical="center" wrapText="1"/>
    </xf>
    <xf numFmtId="0" fontId="3" fillId="2" borderId="17" xfId="17" applyFont="1" applyFill="1" applyBorder="1" applyAlignment="1">
      <alignment horizontal="center" vertical="center" wrapText="1"/>
    </xf>
    <xf numFmtId="0" fontId="3" fillId="2" borderId="19" xfId="17" applyFont="1" applyFill="1" applyBorder="1" applyAlignment="1">
      <alignment horizontal="center" vertical="center" wrapText="1"/>
    </xf>
    <xf numFmtId="0" fontId="3" fillId="2" borderId="20" xfId="17" applyFont="1" applyFill="1" applyBorder="1" applyAlignment="1">
      <alignment horizontal="center" vertical="center" wrapText="1"/>
    </xf>
    <xf numFmtId="43" fontId="3" fillId="2" borderId="12" xfId="7" applyFont="1" applyFill="1" applyBorder="1" applyAlignment="1">
      <alignment horizontal="center" vertical="center" wrapText="1"/>
    </xf>
    <xf numFmtId="43" fontId="3" fillId="2" borderId="13" xfId="7" applyFont="1" applyFill="1" applyBorder="1" applyAlignment="1">
      <alignment horizontal="center" vertical="center" wrapText="1"/>
    </xf>
    <xf numFmtId="43" fontId="3" fillId="2" borderId="14" xfId="7" applyFont="1" applyFill="1" applyBorder="1" applyAlignment="1">
      <alignment horizontal="center" vertical="center" wrapText="1"/>
    </xf>
    <xf numFmtId="43" fontId="3" fillId="2" borderId="15" xfId="7" applyFont="1" applyFill="1" applyBorder="1" applyAlignment="1">
      <alignment horizontal="center" vertical="center" wrapText="1"/>
    </xf>
    <xf numFmtId="43" fontId="3" fillId="2" borderId="18" xfId="7" applyFont="1" applyFill="1" applyBorder="1" applyAlignment="1">
      <alignment horizontal="center" vertical="center" wrapText="1"/>
    </xf>
    <xf numFmtId="0" fontId="3" fillId="0" borderId="3" xfId="17" applyFont="1" applyBorder="1" applyAlignment="1">
      <alignment horizontal="center"/>
    </xf>
    <xf numFmtId="0" fontId="3" fillId="0" borderId="7" xfId="2" applyFont="1" applyBorder="1" applyAlignment="1">
      <alignment horizontal="right" vertical="top"/>
    </xf>
    <xf numFmtId="0" fontId="3" fillId="0" borderId="9" xfId="2" applyFont="1" applyBorder="1" applyAlignment="1">
      <alignment horizontal="right" vertical="top"/>
    </xf>
    <xf numFmtId="0" fontId="7" fillId="0" borderId="0" xfId="2" applyFont="1" applyAlignment="1">
      <alignment horizontal="center" vertical="center" wrapText="1"/>
    </xf>
    <xf numFmtId="0" fontId="3" fillId="0" borderId="7" xfId="2" applyFont="1" applyBorder="1" applyAlignment="1">
      <alignment horizontal="right" vertical="center"/>
    </xf>
    <xf numFmtId="0" fontId="3" fillId="0" borderId="9" xfId="2" applyFont="1" applyBorder="1" applyAlignment="1">
      <alignment horizontal="right" vertical="center"/>
    </xf>
    <xf numFmtId="0" fontId="32" fillId="2" borderId="3" xfId="0" applyFont="1" applyFill="1" applyBorder="1" applyAlignment="1">
      <alignment horizontal="center" vertical="center"/>
    </xf>
    <xf numFmtId="165" fontId="32" fillId="2" borderId="4" xfId="252" applyFont="1" applyFill="1" applyBorder="1" applyAlignment="1">
      <alignment horizontal="center" vertical="center"/>
    </xf>
    <xf numFmtId="165" fontId="32" fillId="2" borderId="6" xfId="252" applyFont="1" applyFill="1" applyBorder="1" applyAlignment="1">
      <alignment horizontal="center" vertical="center"/>
    </xf>
    <xf numFmtId="0" fontId="32" fillId="2" borderId="4" xfId="0" applyFont="1" applyFill="1" applyBorder="1" applyAlignment="1">
      <alignment horizontal="center" vertical="center"/>
    </xf>
    <xf numFmtId="0" fontId="32" fillId="2" borderId="6" xfId="0" applyFont="1" applyFill="1" applyBorder="1" applyAlignment="1">
      <alignment horizontal="center" vertical="center"/>
    </xf>
    <xf numFmtId="0" fontId="32" fillId="2" borderId="57"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33" fillId="0" borderId="7" xfId="0" applyFont="1" applyBorder="1" applyAlignment="1">
      <alignment horizontal="right"/>
    </xf>
    <xf numFmtId="0" fontId="33" fillId="0" borderId="8" xfId="0" applyFont="1" applyBorder="1" applyAlignment="1">
      <alignment horizontal="right"/>
    </xf>
    <xf numFmtId="0" fontId="33" fillId="0" borderId="9" xfId="0" applyFont="1" applyBorder="1" applyAlignment="1">
      <alignment horizontal="right"/>
    </xf>
    <xf numFmtId="165" fontId="0" fillId="0" borderId="56" xfId="0" applyNumberFormat="1" applyBorder="1" applyAlignment="1">
      <alignment horizontal="center"/>
    </xf>
    <xf numFmtId="0" fontId="0" fillId="0" borderId="0" xfId="0" applyAlignment="1">
      <alignment horizontal="center"/>
    </xf>
    <xf numFmtId="0" fontId="22" fillId="2" borderId="10" xfId="177" applyFont="1" applyFill="1" applyBorder="1" applyAlignment="1">
      <alignment horizontal="center"/>
    </xf>
    <xf numFmtId="0" fontId="22" fillId="2" borderId="22" xfId="177" applyFont="1" applyFill="1" applyBorder="1" applyAlignment="1">
      <alignment horizontal="center"/>
    </xf>
    <xf numFmtId="0" fontId="22" fillId="2" borderId="11" xfId="177" applyFont="1" applyFill="1" applyBorder="1" applyAlignment="1">
      <alignment horizontal="center"/>
    </xf>
    <xf numFmtId="0" fontId="22" fillId="0" borderId="16" xfId="177" applyFont="1" applyBorder="1" applyAlignment="1">
      <alignment horizontal="center" vertical="center"/>
    </xf>
    <xf numFmtId="0" fontId="22" fillId="0" borderId="0" xfId="177" applyFont="1" applyAlignment="1">
      <alignment horizontal="center" vertical="center"/>
    </xf>
    <xf numFmtId="0" fontId="22" fillId="0" borderId="17" xfId="177" applyFont="1" applyBorder="1" applyAlignment="1">
      <alignment horizontal="center" vertical="center"/>
    </xf>
    <xf numFmtId="0" fontId="22" fillId="8" borderId="19" xfId="177" applyFont="1" applyFill="1" applyBorder="1" applyAlignment="1">
      <alignment horizontal="center" vertical="center" wrapText="1"/>
    </xf>
    <xf numFmtId="0" fontId="22" fillId="8" borderId="60" xfId="177" applyFont="1" applyFill="1" applyBorder="1" applyAlignment="1">
      <alignment horizontal="center" vertical="center" wrapText="1"/>
    </xf>
    <xf numFmtId="0" fontId="22" fillId="8" borderId="20" xfId="177" applyFont="1" applyFill="1" applyBorder="1" applyAlignment="1">
      <alignment horizontal="center" vertical="center" wrapText="1"/>
    </xf>
    <xf numFmtId="0" fontId="3" fillId="0" borderId="73" xfId="177" applyFont="1" applyBorder="1" applyAlignment="1">
      <alignment horizontal="center" vertical="center" wrapText="1"/>
    </xf>
    <xf numFmtId="0" fontId="3" fillId="0" borderId="77" xfId="177" applyFont="1" applyBorder="1" applyAlignment="1">
      <alignment horizontal="center" vertical="center" wrapText="1"/>
    </xf>
    <xf numFmtId="0" fontId="3" fillId="0" borderId="70" xfId="177" applyFont="1" applyBorder="1" applyAlignment="1">
      <alignment horizontal="center" vertical="center" wrapText="1"/>
    </xf>
    <xf numFmtId="0" fontId="3" fillId="0" borderId="74" xfId="177" applyFont="1" applyBorder="1" applyAlignment="1">
      <alignment horizontal="center" vertical="center" wrapText="1"/>
    </xf>
    <xf numFmtId="0" fontId="3" fillId="0" borderId="72" xfId="177" applyFont="1" applyBorder="1" applyAlignment="1">
      <alignment horizontal="center" vertical="center" wrapText="1"/>
    </xf>
    <xf numFmtId="0" fontId="3" fillId="0" borderId="76" xfId="177" applyFont="1" applyBorder="1" applyAlignment="1">
      <alignment horizontal="center" vertical="center" wrapText="1"/>
    </xf>
    <xf numFmtId="0" fontId="3" fillId="0" borderId="40" xfId="177" applyFont="1" applyBorder="1" applyAlignment="1">
      <alignment horizontal="center" vertical="center" wrapText="1"/>
    </xf>
    <xf numFmtId="0" fontId="3" fillId="0" borderId="46" xfId="177" applyFont="1" applyBorder="1" applyAlignment="1">
      <alignment horizontal="center" vertical="center" wrapText="1"/>
    </xf>
    <xf numFmtId="0" fontId="3" fillId="0" borderId="71" xfId="177" applyFont="1" applyBorder="1" applyAlignment="1">
      <alignment horizontal="center" vertical="center" wrapText="1"/>
    </xf>
    <xf numFmtId="0" fontId="3" fillId="0" borderId="75" xfId="177" applyFont="1" applyBorder="1" applyAlignment="1">
      <alignment horizontal="center" vertical="center" wrapText="1"/>
    </xf>
    <xf numFmtId="0" fontId="3" fillId="0" borderId="83" xfId="177" applyFont="1" applyBorder="1" applyAlignment="1">
      <alignment horizontal="center" vertical="center" wrapText="1"/>
    </xf>
    <xf numFmtId="0" fontId="3" fillId="0" borderId="28" xfId="177" applyFont="1" applyBorder="1" applyAlignment="1">
      <alignment horizontal="center" vertical="center" wrapText="1"/>
    </xf>
    <xf numFmtId="0" fontId="70" fillId="0" borderId="92" xfId="177" applyFont="1" applyBorder="1" applyAlignment="1">
      <alignment horizontal="center" vertical="center"/>
    </xf>
    <xf numFmtId="0" fontId="70" fillId="0" borderId="93" xfId="177" applyFont="1" applyBorder="1" applyAlignment="1">
      <alignment horizontal="center" vertical="center"/>
    </xf>
    <xf numFmtId="0" fontId="70" fillId="0" borderId="94" xfId="177" applyFont="1" applyBorder="1" applyAlignment="1">
      <alignment horizontal="center" vertical="center"/>
    </xf>
    <xf numFmtId="0" fontId="70" fillId="0" borderId="95" xfId="177" applyFont="1" applyBorder="1" applyAlignment="1">
      <alignment horizontal="center" vertical="center"/>
    </xf>
    <xf numFmtId="0" fontId="70" fillId="0" borderId="96" xfId="177" applyFont="1" applyBorder="1" applyAlignment="1">
      <alignment horizontal="center" vertical="center"/>
    </xf>
    <xf numFmtId="0" fontId="70" fillId="0" borderId="97" xfId="177" applyFont="1" applyBorder="1" applyAlignment="1">
      <alignment horizontal="center" vertical="center"/>
    </xf>
    <xf numFmtId="0" fontId="22" fillId="2" borderId="16" xfId="177" applyFont="1" applyFill="1" applyBorder="1" applyAlignment="1">
      <alignment horizontal="center"/>
    </xf>
    <xf numFmtId="0" fontId="22" fillId="2" borderId="0" xfId="177" applyFont="1" applyFill="1" applyAlignment="1">
      <alignment horizontal="center"/>
    </xf>
    <xf numFmtId="0" fontId="22" fillId="2" borderId="17" xfId="177" applyFont="1" applyFill="1" applyBorder="1" applyAlignment="1">
      <alignment horizontal="center"/>
    </xf>
    <xf numFmtId="0" fontId="22" fillId="0" borderId="19" xfId="177" applyFont="1" applyBorder="1" applyAlignment="1">
      <alignment horizontal="center" vertical="center" wrapText="1"/>
    </xf>
    <xf numFmtId="0" fontId="22" fillId="0" borderId="60" xfId="177" applyFont="1" applyBorder="1" applyAlignment="1">
      <alignment horizontal="center" vertical="center" wrapText="1"/>
    </xf>
    <xf numFmtId="0" fontId="22" fillId="0" borderId="20" xfId="177" applyFont="1" applyBorder="1" applyAlignment="1">
      <alignment horizontal="center" vertical="center" wrapText="1"/>
    </xf>
    <xf numFmtId="0" fontId="3" fillId="0" borderId="0" xfId="17" applyFont="1" applyAlignment="1">
      <alignment horizontal="center"/>
    </xf>
    <xf numFmtId="0" fontId="3" fillId="0" borderId="0" xfId="2" applyFont="1" applyAlignment="1">
      <alignment horizontal="center" vertical="top" wrapText="1"/>
    </xf>
    <xf numFmtId="0" fontId="3" fillId="0" borderId="0" xfId="17" applyFont="1" applyAlignment="1">
      <alignment horizontal="center" wrapText="1"/>
    </xf>
    <xf numFmtId="0" fontId="37" fillId="0" borderId="56" xfId="0" applyFont="1" applyBorder="1" applyAlignment="1">
      <alignment horizontal="center" vertical="center" wrapText="1"/>
    </xf>
    <xf numFmtId="0" fontId="37" fillId="0" borderId="0" xfId="0" applyFont="1" applyAlignment="1">
      <alignment horizontal="center" vertical="center" wrapText="1"/>
    </xf>
    <xf numFmtId="0" fontId="37" fillId="0" borderId="53" xfId="0" applyFont="1" applyBorder="1" applyAlignment="1">
      <alignment horizontal="center" vertical="center" wrapText="1"/>
    </xf>
    <xf numFmtId="0" fontId="40" fillId="0" borderId="0" xfId="0" applyFont="1" applyAlignment="1">
      <alignment horizontal="center" vertical="center" wrapText="1"/>
    </xf>
    <xf numFmtId="0" fontId="40" fillId="0" borderId="0" xfId="0" applyFont="1" applyAlignment="1">
      <alignment horizontal="center" vertical="center"/>
    </xf>
    <xf numFmtId="0" fontId="44"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center"/>
    </xf>
    <xf numFmtId="0" fontId="71" fillId="0" borderId="16" xfId="0" applyFont="1" applyBorder="1" applyAlignment="1">
      <alignment horizontal="center" vertical="center"/>
    </xf>
    <xf numFmtId="0" fontId="71" fillId="0" borderId="0" xfId="0" applyFont="1" applyAlignment="1">
      <alignment horizontal="center" vertical="center"/>
    </xf>
    <xf numFmtId="0" fontId="71" fillId="0" borderId="17" xfId="0" applyFont="1" applyBorder="1" applyAlignment="1">
      <alignment horizontal="center" vertical="center"/>
    </xf>
    <xf numFmtId="0" fontId="21" fillId="4" borderId="7" xfId="0" applyFont="1" applyFill="1" applyBorder="1" applyAlignment="1">
      <alignment horizontal="center" vertical="center"/>
    </xf>
    <xf numFmtId="0" fontId="21" fillId="4" borderId="9" xfId="0" applyFont="1" applyFill="1" applyBorder="1" applyAlignment="1">
      <alignment horizontal="center" vertical="center"/>
    </xf>
    <xf numFmtId="0" fontId="21" fillId="4" borderId="4" xfId="0" applyFont="1" applyFill="1" applyBorder="1" applyAlignment="1">
      <alignment horizontal="center" vertical="center"/>
    </xf>
    <xf numFmtId="0" fontId="21" fillId="4" borderId="6" xfId="0" applyFont="1" applyFill="1" applyBorder="1" applyAlignment="1">
      <alignment horizontal="center" vertical="center"/>
    </xf>
    <xf numFmtId="0" fontId="21" fillId="4" borderId="4"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55" fillId="0" borderId="0" xfId="0" applyFont="1" applyAlignment="1">
      <alignment horizontal="center" vertical="center" wrapText="1"/>
    </xf>
    <xf numFmtId="0" fontId="55" fillId="0" borderId="16" xfId="0" applyFont="1" applyBorder="1" applyAlignment="1">
      <alignment horizontal="justify" vertical="center"/>
    </xf>
    <xf numFmtId="0" fontId="55" fillId="0" borderId="0" xfId="0" applyFont="1" applyAlignment="1">
      <alignment horizontal="justify" vertical="center"/>
    </xf>
    <xf numFmtId="0" fontId="55" fillId="0" borderId="17" xfId="0" applyFont="1" applyBorder="1" applyAlignment="1">
      <alignment horizontal="justify" vertical="center"/>
    </xf>
    <xf numFmtId="0" fontId="54" fillId="0" borderId="0" xfId="0" applyFont="1" applyAlignment="1">
      <alignment horizontal="left" vertical="center" wrapText="1"/>
    </xf>
    <xf numFmtId="0" fontId="21" fillId="0" borderId="56" xfId="0" applyFont="1" applyBorder="1" applyAlignment="1">
      <alignment vertical="center"/>
    </xf>
    <xf numFmtId="0" fontId="21" fillId="0" borderId="0" xfId="0" applyFont="1" applyAlignment="1">
      <alignment vertical="center"/>
    </xf>
    <xf numFmtId="0" fontId="37" fillId="0" borderId="56" xfId="0" applyFont="1" applyBorder="1" applyAlignment="1">
      <alignment vertical="center"/>
    </xf>
    <xf numFmtId="0" fontId="37" fillId="0" borderId="0" xfId="0" applyFont="1" applyAlignment="1">
      <alignment vertical="center"/>
    </xf>
    <xf numFmtId="0" fontId="21" fillId="0" borderId="56" xfId="0" applyFont="1" applyBorder="1" applyAlignment="1">
      <alignment horizontal="center" vertical="center"/>
    </xf>
    <xf numFmtId="0" fontId="21" fillId="0" borderId="0" xfId="0" applyFont="1" applyAlignment="1">
      <alignment horizontal="center" vertical="center"/>
    </xf>
    <xf numFmtId="0" fontId="21" fillId="0" borderId="53" xfId="0" applyFont="1" applyBorder="1" applyAlignment="1">
      <alignment horizontal="center" vertical="center"/>
    </xf>
    <xf numFmtId="0" fontId="73" fillId="0" borderId="16" xfId="0" applyFont="1" applyBorder="1" applyAlignment="1">
      <alignment horizontal="center" vertical="center"/>
    </xf>
    <xf numFmtId="0" fontId="73" fillId="0" borderId="0" xfId="0" applyFont="1" applyAlignment="1">
      <alignment horizontal="center" vertical="center"/>
    </xf>
    <xf numFmtId="0" fontId="73" fillId="0" borderId="17" xfId="0" applyFont="1" applyBorder="1" applyAlignment="1">
      <alignment horizontal="center" vertic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8" fillId="0" borderId="17" xfId="0" applyFont="1" applyBorder="1" applyAlignment="1">
      <alignment horizontal="center" vertical="center"/>
    </xf>
    <xf numFmtId="0" fontId="32" fillId="2" borderId="29" xfId="19" applyFont="1" applyFill="1" applyBorder="1" applyAlignment="1">
      <alignment horizontal="center" vertical="center" wrapText="1"/>
    </xf>
    <xf numFmtId="0" fontId="32" fillId="2" borderId="35" xfId="19" applyFont="1" applyFill="1" applyBorder="1" applyAlignment="1">
      <alignment horizontal="center" vertical="center" wrapText="1"/>
    </xf>
    <xf numFmtId="0" fontId="29" fillId="0" borderId="0" xfId="19" applyFont="1" applyAlignment="1">
      <alignment horizontal="center"/>
    </xf>
    <xf numFmtId="0" fontId="32" fillId="2" borderId="10" xfId="19" applyFont="1" applyFill="1" applyBorder="1" applyAlignment="1">
      <alignment horizontal="center" vertical="center" wrapText="1"/>
    </xf>
    <xf numFmtId="0" fontId="32" fillId="2" borderId="30" xfId="19" applyFont="1" applyFill="1" applyBorder="1" applyAlignment="1">
      <alignment horizontal="center" vertical="center" wrapText="1"/>
    </xf>
    <xf numFmtId="0" fontId="32" fillId="2" borderId="24" xfId="19" applyFont="1" applyFill="1" applyBorder="1" applyAlignment="1">
      <alignment horizontal="center" vertical="center"/>
    </xf>
    <xf numFmtId="0" fontId="32" fillId="2" borderId="25" xfId="19" applyFont="1" applyFill="1" applyBorder="1" applyAlignment="1">
      <alignment horizontal="center" vertical="center"/>
    </xf>
    <xf numFmtId="0" fontId="32" fillId="2" borderId="26" xfId="19" applyFont="1" applyFill="1" applyBorder="1" applyAlignment="1">
      <alignment horizontal="center" vertical="center" wrapText="1"/>
    </xf>
    <xf numFmtId="0" fontId="32" fillId="2" borderId="6" xfId="19" applyFont="1" applyFill="1" applyBorder="1" applyAlignment="1">
      <alignment horizontal="center" vertical="center" wrapText="1"/>
    </xf>
    <xf numFmtId="0" fontId="32" fillId="2" borderId="27" xfId="19" applyFont="1" applyFill="1" applyBorder="1" applyAlignment="1">
      <alignment horizontal="center" vertical="center" wrapText="1"/>
    </xf>
    <xf numFmtId="0" fontId="32" fillId="2" borderId="33" xfId="19" applyFont="1" applyFill="1" applyBorder="1" applyAlignment="1">
      <alignment horizontal="center" vertical="center" wrapText="1"/>
    </xf>
    <xf numFmtId="0" fontId="32" fillId="2" borderId="28" xfId="19" applyFont="1" applyFill="1" applyBorder="1" applyAlignment="1">
      <alignment horizontal="center" vertical="center" wrapText="1"/>
    </xf>
    <xf numFmtId="0" fontId="32" fillId="2" borderId="34" xfId="19" applyFont="1" applyFill="1" applyBorder="1" applyAlignment="1">
      <alignment horizontal="center" vertical="center" wrapText="1"/>
    </xf>
    <xf numFmtId="0" fontId="44" fillId="0" borderId="0" xfId="19" applyFont="1" applyAlignment="1">
      <alignment horizontal="center"/>
    </xf>
    <xf numFmtId="0" fontId="14" fillId="0" borderId="0" xfId="0" applyFont="1" applyAlignment="1">
      <alignment horizontal="justify" vertical="top" wrapText="1"/>
    </xf>
    <xf numFmtId="0" fontId="14" fillId="0" borderId="17" xfId="0" applyFont="1" applyBorder="1" applyAlignment="1">
      <alignment horizontal="justify" vertical="top" wrapText="1"/>
    </xf>
    <xf numFmtId="0" fontId="56" fillId="0" borderId="0" xfId="0" applyFont="1" applyAlignment="1">
      <alignment horizontal="center"/>
    </xf>
    <xf numFmtId="0" fontId="56" fillId="0" borderId="17" xfId="0" applyFont="1" applyBorder="1" applyAlignment="1">
      <alignment horizontal="center"/>
    </xf>
    <xf numFmtId="0" fontId="13" fillId="2" borderId="22" xfId="0" applyFont="1" applyFill="1" applyBorder="1" applyAlignment="1">
      <alignment horizontal="center" vertical="center"/>
    </xf>
    <xf numFmtId="0" fontId="37" fillId="0" borderId="3" xfId="0" applyFont="1" applyBorder="1" applyAlignment="1">
      <alignment vertical="center"/>
    </xf>
    <xf numFmtId="0" fontId="66" fillId="0" borderId="16" xfId="0" applyFont="1" applyBorder="1" applyAlignment="1">
      <alignment horizontal="justify" wrapText="1"/>
    </xf>
    <xf numFmtId="0" fontId="66" fillId="0" borderId="0" xfId="0" applyFont="1" applyAlignment="1">
      <alignment horizontal="justify" wrapText="1"/>
    </xf>
    <xf numFmtId="0" fontId="66" fillId="0" borderId="17" xfId="0" applyFont="1" applyBorder="1" applyAlignment="1">
      <alignment horizontal="justify" wrapText="1"/>
    </xf>
    <xf numFmtId="0" fontId="44" fillId="0" borderId="0" xfId="0" applyFont="1" applyAlignment="1">
      <alignment horizontal="center" vertical="center" wrapText="1"/>
    </xf>
    <xf numFmtId="0" fontId="13" fillId="0" borderId="0" xfId="19" applyFont="1" applyAlignment="1">
      <alignment horizontal="center"/>
    </xf>
    <xf numFmtId="0" fontId="59" fillId="0" borderId="16" xfId="0" applyFont="1" applyBorder="1" applyAlignment="1">
      <alignment horizontal="justify" vertical="top"/>
    </xf>
    <xf numFmtId="0" fontId="59" fillId="0" borderId="0" xfId="0" applyFont="1" applyAlignment="1">
      <alignment horizontal="justify" vertical="top"/>
    </xf>
    <xf numFmtId="0" fontId="59" fillId="0" borderId="17" xfId="0" applyFont="1" applyBorder="1" applyAlignment="1">
      <alignment horizontal="justify" vertical="top"/>
    </xf>
    <xf numFmtId="0" fontId="59" fillId="0" borderId="16" xfId="0" applyFont="1" applyBorder="1" applyAlignment="1">
      <alignment horizontal="justify" vertical="top" wrapText="1"/>
    </xf>
    <xf numFmtId="0" fontId="31" fillId="0" borderId="16" xfId="0" applyFont="1" applyBorder="1" applyAlignment="1">
      <alignment horizontal="justify" vertical="top" wrapText="1"/>
    </xf>
    <xf numFmtId="0" fontId="31" fillId="0" borderId="0" xfId="0" applyFont="1" applyAlignment="1">
      <alignment horizontal="justify" vertical="top" wrapText="1"/>
    </xf>
    <xf numFmtId="0" fontId="31" fillId="0" borderId="17" xfId="0" applyFont="1" applyBorder="1" applyAlignment="1">
      <alignment horizontal="justify" vertical="top" wrapText="1"/>
    </xf>
    <xf numFmtId="0" fontId="59" fillId="0" borderId="16" xfId="0" applyFont="1" applyBorder="1" applyAlignment="1">
      <alignment horizontal="left" vertical="justify"/>
    </xf>
    <xf numFmtId="0" fontId="59" fillId="0" borderId="0" xfId="0" applyFont="1" applyAlignment="1">
      <alignment horizontal="left" vertical="justify"/>
    </xf>
    <xf numFmtId="0" fontId="59" fillId="0" borderId="17" xfId="0" applyFont="1" applyBorder="1" applyAlignment="1">
      <alignment horizontal="left" vertical="justify"/>
    </xf>
    <xf numFmtId="0" fontId="75" fillId="0" borderId="16" xfId="0" applyFont="1" applyBorder="1" applyAlignment="1">
      <alignment horizontal="center"/>
    </xf>
    <xf numFmtId="0" fontId="75" fillId="0" borderId="0" xfId="0" applyFont="1" applyAlignment="1">
      <alignment horizontal="center"/>
    </xf>
    <xf numFmtId="0" fontId="75" fillId="0" borderId="17" xfId="0" applyFont="1" applyBorder="1" applyAlignment="1">
      <alignment horizontal="center"/>
    </xf>
    <xf numFmtId="0" fontId="4" fillId="0" borderId="0" xfId="20" applyFont="1" applyAlignment="1">
      <alignment horizontal="center"/>
    </xf>
    <xf numFmtId="0" fontId="4" fillId="0" borderId="0" xfId="20" applyFont="1" applyAlignment="1">
      <alignment horizontal="center" wrapText="1"/>
    </xf>
    <xf numFmtId="0" fontId="3" fillId="2" borderId="10" xfId="20" applyFont="1" applyFill="1" applyBorder="1" applyAlignment="1">
      <alignment horizontal="center" vertical="center" wrapText="1"/>
    </xf>
    <xf numFmtId="0" fontId="3" fillId="2" borderId="30" xfId="20" applyFont="1" applyFill="1" applyBorder="1" applyAlignment="1">
      <alignment horizontal="center" vertical="center" wrapText="1"/>
    </xf>
    <xf numFmtId="0" fontId="3" fillId="2" borderId="26" xfId="20" applyFont="1" applyFill="1" applyBorder="1" applyAlignment="1">
      <alignment horizontal="center" vertical="center" wrapText="1"/>
    </xf>
    <xf numFmtId="0" fontId="3" fillId="2" borderId="6" xfId="20" applyFont="1" applyFill="1" applyBorder="1" applyAlignment="1">
      <alignment horizontal="center" vertical="center" wrapText="1"/>
    </xf>
    <xf numFmtId="0" fontId="3" fillId="2" borderId="22" xfId="20" applyFont="1" applyFill="1" applyBorder="1" applyAlignment="1">
      <alignment horizontal="center" vertical="center" wrapText="1"/>
    </xf>
    <xf numFmtId="0" fontId="3" fillId="2" borderId="1" xfId="20" applyFont="1" applyFill="1" applyBorder="1" applyAlignment="1">
      <alignment horizontal="center" vertical="center" wrapText="1"/>
    </xf>
    <xf numFmtId="0" fontId="2" fillId="0" borderId="0" xfId="20" applyAlignment="1">
      <alignment horizontal="left" wrapText="1"/>
    </xf>
    <xf numFmtId="0" fontId="3" fillId="0" borderId="0" xfId="20" applyFont="1" applyAlignment="1">
      <alignment horizontal="center" vertical="center"/>
    </xf>
    <xf numFmtId="0" fontId="3" fillId="2" borderId="51" xfId="20" applyFont="1" applyFill="1" applyBorder="1" applyAlignment="1">
      <alignment horizontal="center" vertical="center" wrapText="1"/>
    </xf>
    <xf numFmtId="0" fontId="3" fillId="2" borderId="52" xfId="20" applyFont="1" applyFill="1" applyBorder="1" applyAlignment="1">
      <alignment horizontal="center" vertical="center" wrapText="1"/>
    </xf>
    <xf numFmtId="0" fontId="22" fillId="0" borderId="56" xfId="20" applyFont="1" applyBorder="1" applyAlignment="1">
      <alignment horizontal="center" vertical="center"/>
    </xf>
    <xf numFmtId="0" fontId="22" fillId="0" borderId="0" xfId="20" applyFont="1" applyAlignment="1">
      <alignment horizontal="center" vertical="center"/>
    </xf>
    <xf numFmtId="0" fontId="22" fillId="0" borderId="53" xfId="20" applyFont="1" applyBorder="1" applyAlignment="1">
      <alignment horizontal="center" vertical="center"/>
    </xf>
    <xf numFmtId="0" fontId="44" fillId="0" borderId="10" xfId="0" applyFont="1" applyBorder="1" applyAlignment="1">
      <alignment horizontal="center" vertical="center"/>
    </xf>
    <xf numFmtId="0" fontId="44" fillId="0" borderId="22" xfId="0" applyFont="1" applyBorder="1" applyAlignment="1">
      <alignment horizontal="center" vertical="center"/>
    </xf>
    <xf numFmtId="0" fontId="44" fillId="0" borderId="11" xfId="0" applyFont="1" applyBorder="1" applyAlignment="1">
      <alignment horizontal="center" vertical="center"/>
    </xf>
    <xf numFmtId="0" fontId="44" fillId="0" borderId="16"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9" xfId="0" applyFont="1" applyBorder="1" applyAlignment="1">
      <alignment horizontal="center" vertical="center" wrapText="1"/>
    </xf>
    <xf numFmtId="0" fontId="44" fillId="0" borderId="60" xfId="0" applyFont="1" applyBorder="1" applyAlignment="1">
      <alignment horizontal="center" vertical="center" wrapText="1"/>
    </xf>
    <xf numFmtId="0" fontId="44" fillId="0" borderId="20" xfId="0" applyFont="1" applyBorder="1" applyAlignment="1">
      <alignment horizontal="center" vertical="center" wrapText="1"/>
    </xf>
    <xf numFmtId="0" fontId="14" fillId="0" borderId="0" xfId="0" applyFont="1" applyAlignment="1">
      <alignment horizontal="justify" vertical="center"/>
    </xf>
    <xf numFmtId="166" fontId="71" fillId="0" borderId="16" xfId="1" applyFont="1" applyBorder="1" applyAlignment="1">
      <alignment horizontal="center" vertical="center" wrapText="1"/>
    </xf>
    <xf numFmtId="166" fontId="71" fillId="0" borderId="0" xfId="1" applyFont="1" applyBorder="1" applyAlignment="1">
      <alignment horizontal="center" vertical="center" wrapText="1"/>
    </xf>
    <xf numFmtId="166" fontId="71" fillId="0" borderId="17" xfId="1" applyFont="1" applyBorder="1" applyAlignment="1">
      <alignment horizontal="center" vertical="center" wrapText="1"/>
    </xf>
    <xf numFmtId="0" fontId="44" fillId="0" borderId="16" xfId="0" applyFont="1" applyBorder="1" applyAlignment="1">
      <alignment horizontal="center" vertical="center"/>
    </xf>
    <xf numFmtId="0" fontId="44" fillId="0" borderId="0" xfId="0" applyFont="1" applyAlignment="1">
      <alignment horizontal="center" vertical="center"/>
    </xf>
    <xf numFmtId="0" fontId="44" fillId="0" borderId="17" xfId="0" applyFont="1" applyBorder="1" applyAlignment="1">
      <alignment horizontal="center" vertical="center"/>
    </xf>
    <xf numFmtId="0" fontId="44" fillId="0" borderId="19" xfId="0" applyFont="1" applyBorder="1" applyAlignment="1">
      <alignment horizontal="center" vertical="center"/>
    </xf>
    <xf numFmtId="0" fontId="44" fillId="0" borderId="60" xfId="0" applyFont="1" applyBorder="1" applyAlignment="1">
      <alignment horizontal="center" vertical="center"/>
    </xf>
    <xf numFmtId="0" fontId="44" fillId="0" borderId="20" xfId="0" applyFont="1" applyBorder="1" applyAlignment="1">
      <alignment horizontal="center" vertical="center"/>
    </xf>
    <xf numFmtId="0" fontId="13" fillId="9" borderId="10" xfId="0" applyFont="1" applyFill="1" applyBorder="1" applyAlignment="1">
      <alignment vertical="center"/>
    </xf>
    <xf numFmtId="0" fontId="13" fillId="9" borderId="19" xfId="0" applyFont="1" applyFill="1" applyBorder="1" applyAlignment="1">
      <alignment vertical="center"/>
    </xf>
    <xf numFmtId="3" fontId="13" fillId="9" borderId="15" xfId="0" applyNumberFormat="1" applyFont="1" applyFill="1" applyBorder="1" applyAlignment="1">
      <alignment horizontal="center" vertical="center" wrapText="1"/>
    </xf>
    <xf numFmtId="3" fontId="13" fillId="9" borderId="18" xfId="0" applyNumberFormat="1" applyFont="1" applyFill="1" applyBorder="1" applyAlignment="1">
      <alignment horizontal="center" vertical="center" wrapText="1"/>
    </xf>
    <xf numFmtId="3" fontId="13" fillId="9" borderId="15" xfId="0" applyNumberFormat="1" applyFont="1" applyFill="1" applyBorder="1" applyAlignment="1">
      <alignment horizontal="center" vertical="center"/>
    </xf>
    <xf numFmtId="3" fontId="13" fillId="9" borderId="18" xfId="0" applyNumberFormat="1" applyFont="1" applyFill="1" applyBorder="1" applyAlignment="1">
      <alignment horizontal="center" vertical="center"/>
    </xf>
    <xf numFmtId="0" fontId="13" fillId="9" borderId="85" xfId="0" applyFont="1" applyFill="1" applyBorder="1" applyAlignment="1">
      <alignment horizontal="center" vertical="center"/>
    </xf>
    <xf numFmtId="0" fontId="13" fillId="9" borderId="68" xfId="0" applyFont="1" applyFill="1" applyBorder="1" applyAlignment="1">
      <alignment horizontal="center" vertical="center"/>
    </xf>
    <xf numFmtId="0" fontId="13" fillId="9" borderId="69" xfId="0" applyFont="1" applyFill="1" applyBorder="1" applyAlignment="1">
      <alignment horizontal="center" vertical="center"/>
    </xf>
    <xf numFmtId="0" fontId="13" fillId="9" borderId="15" xfId="0" applyFont="1" applyFill="1" applyBorder="1" applyAlignment="1">
      <alignment horizontal="center" vertical="center"/>
    </xf>
    <xf numFmtId="0" fontId="13" fillId="9" borderId="18" xfId="0" applyFont="1" applyFill="1" applyBorder="1" applyAlignment="1">
      <alignment horizontal="center" vertical="center"/>
    </xf>
    <xf numFmtId="0" fontId="13" fillId="9" borderId="10" xfId="0" applyFont="1" applyFill="1" applyBorder="1" applyAlignment="1">
      <alignment horizontal="center" vertical="center"/>
    </xf>
    <xf numFmtId="0" fontId="13" fillId="9" borderId="19" xfId="0" applyFont="1" applyFill="1" applyBorder="1" applyAlignment="1">
      <alignment horizontal="center" vertical="center"/>
    </xf>
    <xf numFmtId="0" fontId="44" fillId="0" borderId="88" xfId="0" applyFont="1" applyBorder="1" applyAlignment="1">
      <alignment horizontal="center" vertical="center"/>
    </xf>
    <xf numFmtId="0" fontId="44" fillId="0" borderId="87" xfId="0" applyFont="1" applyBorder="1" applyAlignment="1">
      <alignment horizontal="center" vertical="center"/>
    </xf>
    <xf numFmtId="0" fontId="44" fillId="0" borderId="86" xfId="0" applyFont="1" applyBorder="1" applyAlignment="1">
      <alignment horizontal="center" vertical="center"/>
    </xf>
    <xf numFmtId="0" fontId="13" fillId="0" borderId="10" xfId="0" applyFont="1" applyBorder="1" applyAlignment="1">
      <alignment horizontal="center" vertical="center"/>
    </xf>
    <xf numFmtId="0" fontId="13" fillId="0" borderId="22" xfId="0" applyFont="1" applyBorder="1" applyAlignment="1">
      <alignment horizontal="center" vertical="center"/>
    </xf>
    <xf numFmtId="0" fontId="13" fillId="0" borderId="11" xfId="0" applyFont="1" applyBorder="1" applyAlignment="1">
      <alignment horizontal="center" vertical="center"/>
    </xf>
    <xf numFmtId="0" fontId="13" fillId="0" borderId="16" xfId="0" applyFont="1" applyBorder="1" applyAlignment="1">
      <alignment horizontal="center" vertical="center"/>
    </xf>
    <xf numFmtId="0" fontId="13" fillId="0" borderId="0" xfId="0" applyFont="1" applyAlignment="1">
      <alignment horizontal="center" vertical="center"/>
    </xf>
    <xf numFmtId="0" fontId="13" fillId="0" borderId="17" xfId="0" applyFont="1" applyBorder="1" applyAlignment="1">
      <alignment horizontal="center" vertical="center"/>
    </xf>
    <xf numFmtId="0" fontId="13" fillId="0" borderId="19" xfId="0" applyFont="1" applyBorder="1" applyAlignment="1">
      <alignment horizontal="center" vertical="center"/>
    </xf>
    <xf numFmtId="0" fontId="13" fillId="0" borderId="60" xfId="0" applyFont="1" applyBorder="1" applyAlignment="1">
      <alignment horizontal="center" vertical="center"/>
    </xf>
    <xf numFmtId="0" fontId="13" fillId="0" borderId="20" xfId="0" applyFont="1" applyBorder="1" applyAlignment="1">
      <alignment horizontal="center" vertical="center"/>
    </xf>
    <xf numFmtId="0" fontId="13" fillId="9" borderId="85" xfId="0" applyFont="1" applyFill="1" applyBorder="1" applyAlignment="1">
      <alignment horizontal="center" vertical="center" wrapText="1"/>
    </xf>
    <xf numFmtId="0" fontId="13" fillId="9" borderId="68" xfId="0" applyFont="1" applyFill="1" applyBorder="1" applyAlignment="1">
      <alignment horizontal="center" vertical="center" wrapText="1"/>
    </xf>
    <xf numFmtId="0" fontId="13" fillId="9" borderId="69" xfId="0" applyFont="1" applyFill="1" applyBorder="1" applyAlignment="1">
      <alignment horizontal="center" vertical="center" wrapText="1"/>
    </xf>
    <xf numFmtId="0" fontId="13" fillId="9" borderId="15" xfId="0" applyFont="1" applyFill="1" applyBorder="1" applyAlignment="1">
      <alignment horizontal="center" vertical="center" wrapText="1"/>
    </xf>
    <xf numFmtId="0" fontId="13" fillId="9" borderId="18" xfId="0" applyFont="1" applyFill="1" applyBorder="1" applyAlignment="1">
      <alignment horizontal="center" vertical="center" wrapText="1"/>
    </xf>
    <xf numFmtId="0" fontId="13" fillId="0" borderId="88" xfId="0" applyFont="1" applyBorder="1" applyAlignment="1">
      <alignment horizontal="center" vertical="center"/>
    </xf>
    <xf numFmtId="0" fontId="13" fillId="0" borderId="87" xfId="0" applyFont="1" applyBorder="1" applyAlignment="1">
      <alignment horizontal="center" vertical="center"/>
    </xf>
    <xf numFmtId="0" fontId="13" fillId="0" borderId="86" xfId="0" applyFont="1" applyBorder="1" applyAlignment="1">
      <alignment horizontal="center" vertical="center"/>
    </xf>
    <xf numFmtId="0" fontId="80" fillId="8" borderId="10" xfId="255" applyFont="1" applyFill="1" applyBorder="1" applyAlignment="1">
      <alignment horizontal="center" vertical="center"/>
    </xf>
    <xf numFmtId="0" fontId="80" fillId="8" borderId="22" xfId="255" applyFont="1" applyFill="1" applyBorder="1" applyAlignment="1">
      <alignment horizontal="center" vertical="center"/>
    </xf>
    <xf numFmtId="0" fontId="80" fillId="8" borderId="11" xfId="255" applyFont="1" applyFill="1" applyBorder="1" applyAlignment="1">
      <alignment horizontal="center" vertical="center"/>
    </xf>
    <xf numFmtId="0" fontId="80" fillId="8" borderId="16" xfId="254" applyFont="1" applyFill="1" applyBorder="1" applyAlignment="1">
      <alignment horizontal="center" vertical="center" wrapText="1"/>
    </xf>
    <xf numFmtId="0" fontId="80" fillId="8" borderId="0" xfId="254" applyFont="1" applyFill="1" applyAlignment="1">
      <alignment horizontal="center" vertical="center" wrapText="1"/>
    </xf>
    <xf numFmtId="0" fontId="80" fillId="8" borderId="17" xfId="254" applyFont="1" applyFill="1" applyBorder="1" applyAlignment="1">
      <alignment horizontal="center" vertical="center" wrapText="1"/>
    </xf>
    <xf numFmtId="0" fontId="80" fillId="8" borderId="19" xfId="254" applyFont="1" applyFill="1" applyBorder="1" applyAlignment="1">
      <alignment horizontal="center" vertical="center" wrapText="1"/>
    </xf>
    <xf numFmtId="0" fontId="80" fillId="8" borderId="60" xfId="254" applyFont="1" applyFill="1" applyBorder="1" applyAlignment="1">
      <alignment horizontal="center" vertical="center" wrapText="1"/>
    </xf>
    <xf numFmtId="0" fontId="80" fillId="8" borderId="20" xfId="254" applyFont="1" applyFill="1" applyBorder="1" applyAlignment="1">
      <alignment horizontal="center" vertical="center" wrapText="1"/>
    </xf>
    <xf numFmtId="0" fontId="18" fillId="3" borderId="15" xfId="254" applyFont="1" applyFill="1" applyBorder="1" applyAlignment="1">
      <alignment horizontal="center" vertical="center"/>
    </xf>
    <xf numFmtId="0" fontId="18" fillId="3" borderId="102" xfId="254" applyFont="1" applyFill="1" applyBorder="1" applyAlignment="1">
      <alignment horizontal="center" vertical="center"/>
    </xf>
    <xf numFmtId="0" fontId="82" fillId="3" borderId="15" xfId="254" applyFont="1" applyFill="1" applyBorder="1" applyAlignment="1">
      <alignment horizontal="center" vertical="center" wrapText="1"/>
    </xf>
    <xf numFmtId="0" fontId="82" fillId="3" borderId="102" xfId="254" applyFont="1" applyFill="1" applyBorder="1" applyAlignment="1">
      <alignment horizontal="center" vertical="center" wrapText="1"/>
    </xf>
    <xf numFmtId="0" fontId="86" fillId="8" borderId="10" xfId="255" applyFont="1" applyFill="1" applyBorder="1" applyAlignment="1">
      <alignment horizontal="center" vertical="center"/>
    </xf>
    <xf numFmtId="0" fontId="86" fillId="8" borderId="22" xfId="255" applyFont="1" applyFill="1" applyBorder="1" applyAlignment="1">
      <alignment horizontal="center" vertical="center"/>
    </xf>
    <xf numFmtId="0" fontId="86" fillId="8" borderId="11" xfId="255" applyFont="1" applyFill="1" applyBorder="1" applyAlignment="1">
      <alignment horizontal="center" vertical="center"/>
    </xf>
    <xf numFmtId="0" fontId="86" fillId="8" borderId="16" xfId="255" applyFont="1" applyFill="1" applyBorder="1" applyAlignment="1">
      <alignment horizontal="center" vertical="center"/>
    </xf>
    <xf numFmtId="0" fontId="86" fillId="8" borderId="0" xfId="255" applyFont="1" applyFill="1" applyAlignment="1">
      <alignment horizontal="center" vertical="center"/>
    </xf>
    <xf numFmtId="0" fontId="86" fillId="8" borderId="17" xfId="255" applyFont="1" applyFill="1" applyBorder="1" applyAlignment="1">
      <alignment horizontal="center" vertical="center"/>
    </xf>
    <xf numFmtId="0" fontId="86" fillId="8" borderId="19" xfId="255" applyFont="1" applyFill="1" applyBorder="1" applyAlignment="1">
      <alignment horizontal="center" vertical="center"/>
    </xf>
    <xf numFmtId="0" fontId="86" fillId="8" borderId="60" xfId="255" applyFont="1" applyFill="1" applyBorder="1" applyAlignment="1">
      <alignment horizontal="center" vertical="center"/>
    </xf>
    <xf numFmtId="0" fontId="86" fillId="8" borderId="20" xfId="255" applyFont="1" applyFill="1" applyBorder="1" applyAlignment="1">
      <alignment horizontal="center" vertical="center"/>
    </xf>
    <xf numFmtId="0" fontId="13" fillId="12" borderId="68" xfId="0" applyFont="1" applyFill="1" applyBorder="1" applyAlignment="1">
      <alignment vertical="center" wrapText="1"/>
    </xf>
    <xf numFmtId="0" fontId="13" fillId="9" borderId="10" xfId="0" applyFont="1" applyFill="1" applyBorder="1" applyAlignment="1">
      <alignment vertical="center" wrapText="1"/>
    </xf>
    <xf numFmtId="0" fontId="13" fillId="9" borderId="22" xfId="0" applyFont="1" applyFill="1" applyBorder="1" applyAlignment="1">
      <alignment vertical="center" wrapText="1"/>
    </xf>
    <xf numFmtId="0" fontId="13" fillId="9" borderId="11" xfId="0" applyFont="1" applyFill="1" applyBorder="1" applyAlignment="1">
      <alignment vertical="center" wrapText="1"/>
    </xf>
    <xf numFmtId="0" fontId="13" fillId="9" borderId="16" xfId="0" applyFont="1" applyFill="1" applyBorder="1" applyAlignment="1">
      <alignment vertical="center" wrapText="1"/>
    </xf>
    <xf numFmtId="0" fontId="13" fillId="9" borderId="0" xfId="0" applyFont="1" applyFill="1" applyAlignment="1">
      <alignment vertical="center" wrapText="1"/>
    </xf>
    <xf numFmtId="0" fontId="13" fillId="9" borderId="17" xfId="0" applyFont="1" applyFill="1" applyBorder="1" applyAlignment="1">
      <alignment vertical="center" wrapText="1"/>
    </xf>
    <xf numFmtId="0" fontId="13" fillId="9" borderId="19" xfId="0" applyFont="1" applyFill="1" applyBorder="1" applyAlignment="1">
      <alignment vertical="center" wrapText="1"/>
    </xf>
    <xf numFmtId="0" fontId="13" fillId="9" borderId="60" xfId="0" applyFont="1" applyFill="1" applyBorder="1" applyAlignment="1">
      <alignment vertical="center" wrapText="1"/>
    </xf>
    <xf numFmtId="0" fontId="13" fillId="9" borderId="20" xfId="0" applyFont="1" applyFill="1" applyBorder="1" applyAlignment="1">
      <alignment vertical="center" wrapText="1"/>
    </xf>
    <xf numFmtId="0" fontId="13" fillId="9" borderId="89" xfId="0" applyFont="1" applyFill="1" applyBorder="1" applyAlignment="1">
      <alignment horizontal="center" vertical="center"/>
    </xf>
    <xf numFmtId="0" fontId="13" fillId="9" borderId="90" xfId="0" applyFont="1" applyFill="1" applyBorder="1" applyAlignment="1">
      <alignment horizontal="center" vertical="center"/>
    </xf>
    <xf numFmtId="0" fontId="13" fillId="9" borderId="11" xfId="0" applyFont="1" applyFill="1" applyBorder="1" applyAlignment="1">
      <alignment horizontal="center" vertical="center" wrapText="1"/>
    </xf>
    <xf numFmtId="0" fontId="13" fillId="9" borderId="17" xfId="0" applyFont="1" applyFill="1" applyBorder="1" applyAlignment="1">
      <alignment horizontal="center" vertical="center" wrapText="1"/>
    </xf>
    <xf numFmtId="0" fontId="13" fillId="9" borderId="20" xfId="0" applyFont="1" applyFill="1" applyBorder="1" applyAlignment="1">
      <alignment horizontal="center" vertical="center" wrapText="1"/>
    </xf>
    <xf numFmtId="0" fontId="13" fillId="9" borderId="84" xfId="0" applyFont="1" applyFill="1" applyBorder="1" applyAlignment="1">
      <alignment horizontal="center" vertical="center" wrapText="1"/>
    </xf>
    <xf numFmtId="0" fontId="13" fillId="9" borderId="89" xfId="0" applyFont="1" applyFill="1" applyBorder="1" applyAlignment="1">
      <alignment horizontal="center" vertical="center" wrapText="1"/>
    </xf>
    <xf numFmtId="0" fontId="13" fillId="9" borderId="90" xfId="0" applyFont="1" applyFill="1" applyBorder="1" applyAlignment="1">
      <alignment horizontal="center" vertical="center" wrapText="1"/>
    </xf>
    <xf numFmtId="0" fontId="13" fillId="11" borderId="85" xfId="0" applyFont="1" applyFill="1" applyBorder="1" applyAlignment="1">
      <alignment vertical="center" wrapText="1"/>
    </xf>
    <xf numFmtId="0" fontId="13" fillId="11" borderId="68" xfId="0" applyFont="1" applyFill="1" applyBorder="1" applyAlignment="1">
      <alignment vertical="center" wrapText="1"/>
    </xf>
    <xf numFmtId="0" fontId="13" fillId="9" borderId="85" xfId="0" applyFont="1" applyFill="1" applyBorder="1" applyAlignment="1">
      <alignment vertical="center" wrapText="1"/>
    </xf>
    <xf numFmtId="0" fontId="13" fillId="9" borderId="68" xfId="0" applyFont="1" applyFill="1" applyBorder="1" applyAlignment="1">
      <alignment vertical="center" wrapText="1"/>
    </xf>
    <xf numFmtId="0" fontId="13" fillId="0" borderId="68" xfId="0" applyFont="1" applyBorder="1" applyAlignment="1">
      <alignment vertical="center" wrapText="1"/>
    </xf>
    <xf numFmtId="0" fontId="13" fillId="0" borderId="89" xfId="0" applyFont="1" applyBorder="1" applyAlignment="1">
      <alignment vertical="center" wrapText="1"/>
    </xf>
    <xf numFmtId="0" fontId="13" fillId="11" borderId="69" xfId="0" applyFont="1" applyFill="1" applyBorder="1" applyAlignment="1">
      <alignment vertical="center" wrapText="1"/>
    </xf>
    <xf numFmtId="0" fontId="14" fillId="9" borderId="85" xfId="0" applyFont="1" applyFill="1" applyBorder="1" applyAlignment="1">
      <alignment vertical="center" wrapText="1"/>
    </xf>
    <xf numFmtId="0" fontId="14" fillId="9" borderId="68" xfId="0" applyFont="1" applyFill="1" applyBorder="1" applyAlignment="1">
      <alignment vertical="center" wrapText="1"/>
    </xf>
    <xf numFmtId="0" fontId="14" fillId="9" borderId="69" xfId="0" applyFont="1" applyFill="1" applyBorder="1" applyAlignment="1">
      <alignment vertical="center" wrapText="1"/>
    </xf>
  </cellXfs>
  <cellStyles count="258">
    <cellStyle name="Hipervínculo" xfId="253" builtinId="8"/>
    <cellStyle name="Hipervínculo 2" xfId="4" xr:uid="{00000000-0005-0000-0000-000000000000}"/>
    <cellStyle name="Incorrecto 2" xfId="27" xr:uid="{00000000-0005-0000-0000-000001000000}"/>
    <cellStyle name="Millares" xfId="1" builtinId="3"/>
    <cellStyle name="Millares 10" xfId="28" xr:uid="{00000000-0005-0000-0000-000003000000}"/>
    <cellStyle name="Millares 10 2" xfId="190" xr:uid="{00000000-0005-0000-0000-000004000000}"/>
    <cellStyle name="Millares 11" xfId="5" xr:uid="{00000000-0005-0000-0000-000005000000}"/>
    <cellStyle name="Millares 11 2" xfId="180" xr:uid="{00000000-0005-0000-0000-000006000000}"/>
    <cellStyle name="Millares 12" xfId="178" xr:uid="{00000000-0005-0000-0000-000007000000}"/>
    <cellStyle name="Millares 2" xfId="3" xr:uid="{00000000-0005-0000-0000-000008000000}"/>
    <cellStyle name="Millares 2 2" xfId="6" xr:uid="{00000000-0005-0000-0000-000009000000}"/>
    <cellStyle name="Millares 2 2 2" xfId="7" xr:uid="{00000000-0005-0000-0000-00000A000000}"/>
    <cellStyle name="Millares 2 2 2 2" xfId="29" xr:uid="{00000000-0005-0000-0000-00000B000000}"/>
    <cellStyle name="Millares 2 2 2 2 2" xfId="191" xr:uid="{00000000-0005-0000-0000-00000C000000}"/>
    <cellStyle name="Millares 2 2 2 3" xfId="181" xr:uid="{00000000-0005-0000-0000-00000D000000}"/>
    <cellStyle name="Millares 2 2 3" xfId="30" xr:uid="{00000000-0005-0000-0000-00000E000000}"/>
    <cellStyle name="Millares 2 2 3 2" xfId="192" xr:uid="{00000000-0005-0000-0000-00000F000000}"/>
    <cellStyle name="Millares 2 3" xfId="31" xr:uid="{00000000-0005-0000-0000-000010000000}"/>
    <cellStyle name="Millares 2 4" xfId="179" xr:uid="{00000000-0005-0000-0000-000011000000}"/>
    <cellStyle name="Millares 3" xfId="8" xr:uid="{00000000-0005-0000-0000-000012000000}"/>
    <cellStyle name="Millares 3 2" xfId="9" xr:uid="{00000000-0005-0000-0000-000013000000}"/>
    <cellStyle name="Millares 3 2 2" xfId="183" xr:uid="{00000000-0005-0000-0000-000014000000}"/>
    <cellStyle name="Millares 3 3" xfId="26" xr:uid="{00000000-0005-0000-0000-000015000000}"/>
    <cellStyle name="Millares 3 3 2" xfId="32" xr:uid="{00000000-0005-0000-0000-000016000000}"/>
    <cellStyle name="Millares 3 3 2 2" xfId="33" xr:uid="{00000000-0005-0000-0000-000017000000}"/>
    <cellStyle name="Millares 3 3 2 2 2" xfId="194" xr:uid="{00000000-0005-0000-0000-000018000000}"/>
    <cellStyle name="Millares 3 3 2 3" xfId="193" xr:uid="{00000000-0005-0000-0000-000019000000}"/>
    <cellStyle name="Millares 3 3 3" xfId="34" xr:uid="{00000000-0005-0000-0000-00001A000000}"/>
    <cellStyle name="Millares 3 3 3 2" xfId="195" xr:uid="{00000000-0005-0000-0000-00001B000000}"/>
    <cellStyle name="Millares 3 3 4" xfId="35" xr:uid="{00000000-0005-0000-0000-00001C000000}"/>
    <cellStyle name="Millares 3 3 4 2" xfId="196" xr:uid="{00000000-0005-0000-0000-00001D000000}"/>
    <cellStyle name="Millares 3 3 5" xfId="189" xr:uid="{00000000-0005-0000-0000-00001E000000}"/>
    <cellStyle name="Millares 3 4" xfId="36" xr:uid="{00000000-0005-0000-0000-00001F000000}"/>
    <cellStyle name="Millares 3 4 2" xfId="37" xr:uid="{00000000-0005-0000-0000-000020000000}"/>
    <cellStyle name="Millares 3 4 2 2" xfId="198" xr:uid="{00000000-0005-0000-0000-000021000000}"/>
    <cellStyle name="Millares 3 4 3" xfId="197" xr:uid="{00000000-0005-0000-0000-000022000000}"/>
    <cellStyle name="Millares 3 5" xfId="38" xr:uid="{00000000-0005-0000-0000-000023000000}"/>
    <cellStyle name="Millares 3 5 2" xfId="39" xr:uid="{00000000-0005-0000-0000-000024000000}"/>
    <cellStyle name="Millares 3 5 2 2" xfId="200" xr:uid="{00000000-0005-0000-0000-000025000000}"/>
    <cellStyle name="Millares 3 5 3" xfId="199" xr:uid="{00000000-0005-0000-0000-000026000000}"/>
    <cellStyle name="Millares 3 6" xfId="40" xr:uid="{00000000-0005-0000-0000-000027000000}"/>
    <cellStyle name="Millares 3 6 2" xfId="201" xr:uid="{00000000-0005-0000-0000-000028000000}"/>
    <cellStyle name="Millares 3 7" xfId="182" xr:uid="{00000000-0005-0000-0000-000029000000}"/>
    <cellStyle name="Millares 4" xfId="10" xr:uid="{00000000-0005-0000-0000-00002A000000}"/>
    <cellStyle name="Millares 4 2" xfId="41" xr:uid="{00000000-0005-0000-0000-00002B000000}"/>
    <cellStyle name="Millares 4 2 2" xfId="42" xr:uid="{00000000-0005-0000-0000-00002C000000}"/>
    <cellStyle name="Millares 4 2 2 2" xfId="203" xr:uid="{00000000-0005-0000-0000-00002D000000}"/>
    <cellStyle name="Millares 4 2 3" xfId="202" xr:uid="{00000000-0005-0000-0000-00002E000000}"/>
    <cellStyle name="Millares 4 3" xfId="43" xr:uid="{00000000-0005-0000-0000-00002F000000}"/>
    <cellStyle name="Millares 4 3 2" xfId="204" xr:uid="{00000000-0005-0000-0000-000030000000}"/>
    <cellStyle name="Millares 4 4" xfId="184" xr:uid="{00000000-0005-0000-0000-000031000000}"/>
    <cellStyle name="Millares 5" xfId="11" xr:uid="{00000000-0005-0000-0000-000032000000}"/>
    <cellStyle name="Millares 5 2" xfId="44" xr:uid="{00000000-0005-0000-0000-000033000000}"/>
    <cellStyle name="Millares 5 2 2" xfId="45" xr:uid="{00000000-0005-0000-0000-000034000000}"/>
    <cellStyle name="Millares 5 2 2 2" xfId="206" xr:uid="{00000000-0005-0000-0000-000035000000}"/>
    <cellStyle name="Millares 5 2 3" xfId="205" xr:uid="{00000000-0005-0000-0000-000036000000}"/>
    <cellStyle name="Millares 5 3" xfId="46" xr:uid="{00000000-0005-0000-0000-000037000000}"/>
    <cellStyle name="Millares 5 3 2" xfId="207" xr:uid="{00000000-0005-0000-0000-000038000000}"/>
    <cellStyle name="Millares 5 4" xfId="185" xr:uid="{00000000-0005-0000-0000-000039000000}"/>
    <cellStyle name="Millares 6" xfId="12" xr:uid="{00000000-0005-0000-0000-00003A000000}"/>
    <cellStyle name="Millares 6 2" xfId="47" xr:uid="{00000000-0005-0000-0000-00003B000000}"/>
    <cellStyle name="Millares 6 2 2" xfId="48" xr:uid="{00000000-0005-0000-0000-00003C000000}"/>
    <cellStyle name="Millares 6 2 2 2" xfId="209" xr:uid="{00000000-0005-0000-0000-00003D000000}"/>
    <cellStyle name="Millares 6 2 3" xfId="208" xr:uid="{00000000-0005-0000-0000-00003E000000}"/>
    <cellStyle name="Millares 6 3" xfId="49" xr:uid="{00000000-0005-0000-0000-00003F000000}"/>
    <cellStyle name="Millares 6 3 2" xfId="210" xr:uid="{00000000-0005-0000-0000-000040000000}"/>
    <cellStyle name="Millares 6 4" xfId="186" xr:uid="{00000000-0005-0000-0000-000041000000}"/>
    <cellStyle name="Millares 7" xfId="50" xr:uid="{00000000-0005-0000-0000-000042000000}"/>
    <cellStyle name="Millares 7 2" xfId="51" xr:uid="{00000000-0005-0000-0000-000043000000}"/>
    <cellStyle name="Millares 7 2 2" xfId="52" xr:uid="{00000000-0005-0000-0000-000044000000}"/>
    <cellStyle name="Millares 7 2 2 2" xfId="53" xr:uid="{00000000-0005-0000-0000-000045000000}"/>
    <cellStyle name="Millares 7 2 2 2 2" xfId="214" xr:uid="{00000000-0005-0000-0000-000046000000}"/>
    <cellStyle name="Millares 7 2 2 3" xfId="213" xr:uid="{00000000-0005-0000-0000-000047000000}"/>
    <cellStyle name="Millares 7 2 3" xfId="54" xr:uid="{00000000-0005-0000-0000-000048000000}"/>
    <cellStyle name="Millares 7 2 3 2" xfId="215" xr:uid="{00000000-0005-0000-0000-000049000000}"/>
    <cellStyle name="Millares 7 2 4" xfId="212" xr:uid="{00000000-0005-0000-0000-00004A000000}"/>
    <cellStyle name="Millares 7 3" xfId="55" xr:uid="{00000000-0005-0000-0000-00004B000000}"/>
    <cellStyle name="Millares 7 3 2" xfId="216" xr:uid="{00000000-0005-0000-0000-00004C000000}"/>
    <cellStyle name="Millares 7 4" xfId="211" xr:uid="{00000000-0005-0000-0000-00004D000000}"/>
    <cellStyle name="Millares 8" xfId="56" xr:uid="{00000000-0005-0000-0000-00004E000000}"/>
    <cellStyle name="Millares 8 2" xfId="57" xr:uid="{00000000-0005-0000-0000-00004F000000}"/>
    <cellStyle name="Millares 8 2 2" xfId="58" xr:uid="{00000000-0005-0000-0000-000050000000}"/>
    <cellStyle name="Millares 8 2 2 2" xfId="219" xr:uid="{00000000-0005-0000-0000-000051000000}"/>
    <cellStyle name="Millares 8 2 3" xfId="218" xr:uid="{00000000-0005-0000-0000-000052000000}"/>
    <cellStyle name="Millares 8 3" xfId="59" xr:uid="{00000000-0005-0000-0000-000053000000}"/>
    <cellStyle name="Millares 8 3 2" xfId="220" xr:uid="{00000000-0005-0000-0000-000054000000}"/>
    <cellStyle name="Millares 8 4" xfId="217" xr:uid="{00000000-0005-0000-0000-000055000000}"/>
    <cellStyle name="Millares 9" xfId="60" xr:uid="{00000000-0005-0000-0000-000056000000}"/>
    <cellStyle name="Millares 9 2" xfId="221" xr:uid="{00000000-0005-0000-0000-000057000000}"/>
    <cellStyle name="Moneda" xfId="252" builtinId="4"/>
    <cellStyle name="Moneda 2" xfId="13" xr:uid="{00000000-0005-0000-0000-000058000000}"/>
    <cellStyle name="Moneda 2 2" xfId="61" xr:uid="{00000000-0005-0000-0000-000059000000}"/>
    <cellStyle name="Moneda 2 2 2" xfId="62" xr:uid="{00000000-0005-0000-0000-00005A000000}"/>
    <cellStyle name="Moneda 2 2 2 2" xfId="63" xr:uid="{00000000-0005-0000-0000-00005B000000}"/>
    <cellStyle name="Moneda 2 2 2 2 2" xfId="224" xr:uid="{00000000-0005-0000-0000-00005C000000}"/>
    <cellStyle name="Moneda 2 2 2 3" xfId="223" xr:uid="{00000000-0005-0000-0000-00005D000000}"/>
    <cellStyle name="Moneda 2 2 3" xfId="64" xr:uid="{00000000-0005-0000-0000-00005E000000}"/>
    <cellStyle name="Moneda 2 2 3 2" xfId="225" xr:uid="{00000000-0005-0000-0000-00005F000000}"/>
    <cellStyle name="Moneda 2 2 4" xfId="222" xr:uid="{00000000-0005-0000-0000-000060000000}"/>
    <cellStyle name="Moneda 2 3" xfId="65" xr:uid="{00000000-0005-0000-0000-000061000000}"/>
    <cellStyle name="Moneda 2 3 2" xfId="66" xr:uid="{00000000-0005-0000-0000-000062000000}"/>
    <cellStyle name="Moneda 2 3 2 2" xfId="67" xr:uid="{00000000-0005-0000-0000-000063000000}"/>
    <cellStyle name="Moneda 2 3 2 2 2" xfId="228" xr:uid="{00000000-0005-0000-0000-000064000000}"/>
    <cellStyle name="Moneda 2 3 2 3" xfId="227" xr:uid="{00000000-0005-0000-0000-000065000000}"/>
    <cellStyle name="Moneda 2 3 3" xfId="68" xr:uid="{00000000-0005-0000-0000-000066000000}"/>
    <cellStyle name="Moneda 2 3 3 2" xfId="229" xr:uid="{00000000-0005-0000-0000-000067000000}"/>
    <cellStyle name="Moneda 2 3 4" xfId="69" xr:uid="{00000000-0005-0000-0000-000068000000}"/>
    <cellStyle name="Moneda 2 3 4 2" xfId="230" xr:uid="{00000000-0005-0000-0000-000069000000}"/>
    <cellStyle name="Moneda 2 3 5" xfId="226" xr:uid="{00000000-0005-0000-0000-00006A000000}"/>
    <cellStyle name="Moneda 2 4" xfId="70" xr:uid="{00000000-0005-0000-0000-00006B000000}"/>
    <cellStyle name="Moneda 2 4 2" xfId="71" xr:uid="{00000000-0005-0000-0000-00006C000000}"/>
    <cellStyle name="Moneda 2 4 2 2" xfId="232" xr:uid="{00000000-0005-0000-0000-00006D000000}"/>
    <cellStyle name="Moneda 2 4 3" xfId="231" xr:uid="{00000000-0005-0000-0000-00006E000000}"/>
    <cellStyle name="Moneda 2 5" xfId="72" xr:uid="{00000000-0005-0000-0000-00006F000000}"/>
    <cellStyle name="Moneda 2 5 2" xfId="73" xr:uid="{00000000-0005-0000-0000-000070000000}"/>
    <cellStyle name="Moneda 2 5 2 2" xfId="74" xr:uid="{00000000-0005-0000-0000-000071000000}"/>
    <cellStyle name="Moneda 2 5 2 2 2" xfId="235" xr:uid="{00000000-0005-0000-0000-000072000000}"/>
    <cellStyle name="Moneda 2 5 2 3" xfId="234" xr:uid="{00000000-0005-0000-0000-000073000000}"/>
    <cellStyle name="Moneda 2 5 3" xfId="75" xr:uid="{00000000-0005-0000-0000-000074000000}"/>
    <cellStyle name="Moneda 2 5 3 2" xfId="236" xr:uid="{00000000-0005-0000-0000-000075000000}"/>
    <cellStyle name="Moneda 2 5 4" xfId="233" xr:uid="{00000000-0005-0000-0000-000076000000}"/>
    <cellStyle name="Moneda 2 6" xfId="76" xr:uid="{00000000-0005-0000-0000-000077000000}"/>
    <cellStyle name="Moneda 2 6 2" xfId="77" xr:uid="{00000000-0005-0000-0000-000078000000}"/>
    <cellStyle name="Moneda 2 6 2 2" xfId="238" xr:uid="{00000000-0005-0000-0000-000079000000}"/>
    <cellStyle name="Moneda 2 6 3" xfId="237" xr:uid="{00000000-0005-0000-0000-00007A000000}"/>
    <cellStyle name="Moneda 2 7" xfId="78" xr:uid="{00000000-0005-0000-0000-00007B000000}"/>
    <cellStyle name="Moneda 2 7 2" xfId="239" xr:uid="{00000000-0005-0000-0000-00007C000000}"/>
    <cellStyle name="Moneda 2 8" xfId="187" xr:uid="{00000000-0005-0000-0000-00007D000000}"/>
    <cellStyle name="Moneda 3" xfId="79" xr:uid="{00000000-0005-0000-0000-00007E000000}"/>
    <cellStyle name="Moneda 3 2" xfId="80" xr:uid="{00000000-0005-0000-0000-00007F000000}"/>
    <cellStyle name="Moneda 3 2 2" xfId="241" xr:uid="{00000000-0005-0000-0000-000080000000}"/>
    <cellStyle name="Moneda 3 3" xfId="240" xr:uid="{00000000-0005-0000-0000-000081000000}"/>
    <cellStyle name="Moneda 4" xfId="81" xr:uid="{00000000-0005-0000-0000-000082000000}"/>
    <cellStyle name="Moneda 4 2" xfId="82" xr:uid="{00000000-0005-0000-0000-000083000000}"/>
    <cellStyle name="Moneda 4 2 2" xfId="83" xr:uid="{00000000-0005-0000-0000-000084000000}"/>
    <cellStyle name="Moneda 4 2 2 2" xfId="244" xr:uid="{00000000-0005-0000-0000-000085000000}"/>
    <cellStyle name="Moneda 4 2 3" xfId="243" xr:uid="{00000000-0005-0000-0000-000086000000}"/>
    <cellStyle name="Moneda 4 3" xfId="84" xr:uid="{00000000-0005-0000-0000-000087000000}"/>
    <cellStyle name="Moneda 4 3 2" xfId="85" xr:uid="{00000000-0005-0000-0000-000088000000}"/>
    <cellStyle name="Moneda 4 3 2 2" xfId="246" xr:uid="{00000000-0005-0000-0000-000089000000}"/>
    <cellStyle name="Moneda 4 3 3" xfId="245" xr:uid="{00000000-0005-0000-0000-00008A000000}"/>
    <cellStyle name="Moneda 4 4" xfId="86" xr:uid="{00000000-0005-0000-0000-00008B000000}"/>
    <cellStyle name="Moneda 4 4 2" xfId="247" xr:uid="{00000000-0005-0000-0000-00008C000000}"/>
    <cellStyle name="Moneda 4 5" xfId="242" xr:uid="{00000000-0005-0000-0000-00008D000000}"/>
    <cellStyle name="Moneda 5" xfId="87" xr:uid="{00000000-0005-0000-0000-00008E000000}"/>
    <cellStyle name="Moneda 5 2" xfId="248" xr:uid="{00000000-0005-0000-0000-00008F000000}"/>
    <cellStyle name="Moneda 6" xfId="14" xr:uid="{00000000-0005-0000-0000-000090000000}"/>
    <cellStyle name="Moneda 6 2" xfId="188" xr:uid="{00000000-0005-0000-0000-000091000000}"/>
    <cellStyle name="Moneda 7" xfId="176" xr:uid="{00000000-0005-0000-0000-000092000000}"/>
    <cellStyle name="Moneda 7 2" xfId="250" xr:uid="{00000000-0005-0000-0000-000093000000}"/>
    <cellStyle name="Moneda 8" xfId="257" xr:uid="{1F058ACB-7389-4846-BD6B-5A88288AE778}"/>
    <cellStyle name="Normal" xfId="0" builtinId="0"/>
    <cellStyle name="Normal 10" xfId="88" xr:uid="{00000000-0005-0000-0000-000095000000}"/>
    <cellStyle name="Normal 10 2" xfId="89" xr:uid="{00000000-0005-0000-0000-000096000000}"/>
    <cellStyle name="Normal 10 2 2" xfId="90" xr:uid="{00000000-0005-0000-0000-000097000000}"/>
    <cellStyle name="Normal 10 2 2 2" xfId="91" xr:uid="{00000000-0005-0000-0000-000098000000}"/>
    <cellStyle name="Normal 10 2 3" xfId="92" xr:uid="{00000000-0005-0000-0000-000099000000}"/>
    <cellStyle name="Normal 10 3" xfId="93" xr:uid="{00000000-0005-0000-0000-00009A000000}"/>
    <cellStyle name="Normal 10 3 2" xfId="94" xr:uid="{00000000-0005-0000-0000-00009B000000}"/>
    <cellStyle name="Normal 10 4" xfId="95" xr:uid="{00000000-0005-0000-0000-00009C000000}"/>
    <cellStyle name="Normal 11" xfId="25" xr:uid="{00000000-0005-0000-0000-00009D000000}"/>
    <cellStyle name="Normal 11 2" xfId="96" xr:uid="{00000000-0005-0000-0000-00009E000000}"/>
    <cellStyle name="Normal 11 2 2" xfId="97" xr:uid="{00000000-0005-0000-0000-00009F000000}"/>
    <cellStyle name="Normal 11 2 2 2" xfId="98" xr:uid="{00000000-0005-0000-0000-0000A0000000}"/>
    <cellStyle name="Normal 11 2 3" xfId="99" xr:uid="{00000000-0005-0000-0000-0000A1000000}"/>
    <cellStyle name="Normal 11 2 4" xfId="100" xr:uid="{00000000-0005-0000-0000-0000A2000000}"/>
    <cellStyle name="Normal 11 3" xfId="101" xr:uid="{00000000-0005-0000-0000-0000A3000000}"/>
    <cellStyle name="Normal 11 4" xfId="102" xr:uid="{00000000-0005-0000-0000-0000A4000000}"/>
    <cellStyle name="Normal 12" xfId="103" xr:uid="{00000000-0005-0000-0000-0000A5000000}"/>
    <cellStyle name="Normal 13" xfId="104" xr:uid="{00000000-0005-0000-0000-0000A6000000}"/>
    <cellStyle name="Normal 14" xfId="105" xr:uid="{00000000-0005-0000-0000-0000A7000000}"/>
    <cellStyle name="Normal 15" xfId="106" xr:uid="{00000000-0005-0000-0000-0000A8000000}"/>
    <cellStyle name="Normal 16" xfId="175" xr:uid="{00000000-0005-0000-0000-0000A9000000}"/>
    <cellStyle name="Normal 16 2" xfId="249" xr:uid="{00000000-0005-0000-0000-0000AA000000}"/>
    <cellStyle name="Normal 17" xfId="177" xr:uid="{00000000-0005-0000-0000-0000AB000000}"/>
    <cellStyle name="Normal 17 2" xfId="251" xr:uid="{00000000-0005-0000-0000-0000AC000000}"/>
    <cellStyle name="Normal 18" xfId="254" xr:uid="{B5537A76-5152-4B42-BC43-D130796898F5}"/>
    <cellStyle name="Normal 2" xfId="2" xr:uid="{00000000-0005-0000-0000-0000AD000000}"/>
    <cellStyle name="Normal 2 2" xfId="15" xr:uid="{00000000-0005-0000-0000-0000AE000000}"/>
    <cellStyle name="Normal 2 2 2" xfId="107" xr:uid="{00000000-0005-0000-0000-0000AF000000}"/>
    <cellStyle name="Normal 2 2 3" xfId="108" xr:uid="{00000000-0005-0000-0000-0000B0000000}"/>
    <cellStyle name="Normal 2 2 3 2" xfId="109" xr:uid="{00000000-0005-0000-0000-0000B1000000}"/>
    <cellStyle name="Normal 2 2 3 2 2" xfId="110" xr:uid="{00000000-0005-0000-0000-0000B2000000}"/>
    <cellStyle name="Normal 2 2 3 3" xfId="111" xr:uid="{00000000-0005-0000-0000-0000B3000000}"/>
    <cellStyle name="Normal 2 2 4" xfId="112" xr:uid="{00000000-0005-0000-0000-0000B4000000}"/>
    <cellStyle name="Normal 2 2 4 2" xfId="113" xr:uid="{00000000-0005-0000-0000-0000B5000000}"/>
    <cellStyle name="Normal 2 2 4 2 2" xfId="114" xr:uid="{00000000-0005-0000-0000-0000B6000000}"/>
    <cellStyle name="Normal 2 2 4 3" xfId="115" xr:uid="{00000000-0005-0000-0000-0000B7000000}"/>
    <cellStyle name="Normal 2 3" xfId="116" xr:uid="{00000000-0005-0000-0000-0000B8000000}"/>
    <cellStyle name="Normal 2 3 2" xfId="117" xr:uid="{00000000-0005-0000-0000-0000B9000000}"/>
    <cellStyle name="Normal 2 3 2 2" xfId="118" xr:uid="{00000000-0005-0000-0000-0000BA000000}"/>
    <cellStyle name="Normal 2 3 2 2 2" xfId="119" xr:uid="{00000000-0005-0000-0000-0000BB000000}"/>
    <cellStyle name="Normal 2 3 2 3" xfId="120" xr:uid="{00000000-0005-0000-0000-0000BC000000}"/>
    <cellStyle name="Normal 2 3 3" xfId="121" xr:uid="{00000000-0005-0000-0000-0000BD000000}"/>
    <cellStyle name="Normal 2 3 3 2" xfId="122" xr:uid="{00000000-0005-0000-0000-0000BE000000}"/>
    <cellStyle name="Normal 2 3 4" xfId="123" xr:uid="{00000000-0005-0000-0000-0000BF000000}"/>
    <cellStyle name="Normal 2 3 5" xfId="124" xr:uid="{00000000-0005-0000-0000-0000C0000000}"/>
    <cellStyle name="Normal 2 4" xfId="125" xr:uid="{00000000-0005-0000-0000-0000C1000000}"/>
    <cellStyle name="Normal 2 4 2" xfId="126" xr:uid="{00000000-0005-0000-0000-0000C2000000}"/>
    <cellStyle name="Normal 2 4 2 2" xfId="127" xr:uid="{00000000-0005-0000-0000-0000C3000000}"/>
    <cellStyle name="Normal 2 4 3" xfId="128" xr:uid="{00000000-0005-0000-0000-0000C4000000}"/>
    <cellStyle name="Normal 2 4 4" xfId="129" xr:uid="{00000000-0005-0000-0000-0000C5000000}"/>
    <cellStyle name="Normal 2 5" xfId="130" xr:uid="{00000000-0005-0000-0000-0000C6000000}"/>
    <cellStyle name="Normal 3" xfId="16" xr:uid="{00000000-0005-0000-0000-0000C7000000}"/>
    <cellStyle name="Normal 3 2" xfId="17" xr:uid="{00000000-0005-0000-0000-0000C8000000}"/>
    <cellStyle name="Normal 3 2 2" xfId="131" xr:uid="{00000000-0005-0000-0000-0000C9000000}"/>
    <cellStyle name="Normal 3 2 3" xfId="256" xr:uid="{30249E82-1DA8-4FCF-ADD6-8E121F653AA7}"/>
    <cellStyle name="Normal 3 3" xfId="132" xr:uid="{00000000-0005-0000-0000-0000CA000000}"/>
    <cellStyle name="Normal 3 3 2" xfId="133" xr:uid="{00000000-0005-0000-0000-0000CB000000}"/>
    <cellStyle name="Normal 3 3 2 2" xfId="134" xr:uid="{00000000-0005-0000-0000-0000CC000000}"/>
    <cellStyle name="Normal 3 3 3" xfId="135" xr:uid="{00000000-0005-0000-0000-0000CD000000}"/>
    <cellStyle name="Normal 3 4" xfId="136" xr:uid="{00000000-0005-0000-0000-0000CE000000}"/>
    <cellStyle name="Normal 3 4 2" xfId="137" xr:uid="{00000000-0005-0000-0000-0000CF000000}"/>
    <cellStyle name="Normal 3 5" xfId="138" xr:uid="{00000000-0005-0000-0000-0000D0000000}"/>
    <cellStyle name="Normal 4" xfId="18" xr:uid="{00000000-0005-0000-0000-0000D1000000}"/>
    <cellStyle name="Normal 4 2" xfId="139" xr:uid="{00000000-0005-0000-0000-0000D2000000}"/>
    <cellStyle name="Normal 4 2 2" xfId="140" xr:uid="{00000000-0005-0000-0000-0000D3000000}"/>
    <cellStyle name="Normal 4 3" xfId="141" xr:uid="{00000000-0005-0000-0000-0000D4000000}"/>
    <cellStyle name="Normal 4 3 2" xfId="142" xr:uid="{00000000-0005-0000-0000-0000D5000000}"/>
    <cellStyle name="Normal 4 4" xfId="143" xr:uid="{00000000-0005-0000-0000-0000D6000000}"/>
    <cellStyle name="Normal 4 5" xfId="255" xr:uid="{6A471ED2-6744-4C45-8CFE-BAF78CBB108B}"/>
    <cellStyle name="Normal 5" xfId="19" xr:uid="{00000000-0005-0000-0000-0000D7000000}"/>
    <cellStyle name="Normal 5 2" xfId="144" xr:uid="{00000000-0005-0000-0000-0000D8000000}"/>
    <cellStyle name="Normal 5 2 2" xfId="145" xr:uid="{00000000-0005-0000-0000-0000D9000000}"/>
    <cellStyle name="Normal 5 3" xfId="146" xr:uid="{00000000-0005-0000-0000-0000DA000000}"/>
    <cellStyle name="Normal 6" xfId="20" xr:uid="{00000000-0005-0000-0000-0000DB000000}"/>
    <cellStyle name="Normal 65" xfId="24" xr:uid="{00000000-0005-0000-0000-0000DC000000}"/>
    <cellStyle name="Normal 7" xfId="147" xr:uid="{00000000-0005-0000-0000-0000DD000000}"/>
    <cellStyle name="Normal 7 2" xfId="148" xr:uid="{00000000-0005-0000-0000-0000DE000000}"/>
    <cellStyle name="Normal 7 2 2" xfId="149" xr:uid="{00000000-0005-0000-0000-0000DF000000}"/>
    <cellStyle name="Normal 7 2 2 2" xfId="150" xr:uid="{00000000-0005-0000-0000-0000E0000000}"/>
    <cellStyle name="Normal 7 2 3" xfId="151" xr:uid="{00000000-0005-0000-0000-0000E1000000}"/>
    <cellStyle name="Normal 7 3" xfId="152" xr:uid="{00000000-0005-0000-0000-0000E2000000}"/>
    <cellStyle name="Normal 7 3 2" xfId="153" xr:uid="{00000000-0005-0000-0000-0000E3000000}"/>
    <cellStyle name="Normal 7 4" xfId="154" xr:uid="{00000000-0005-0000-0000-0000E4000000}"/>
    <cellStyle name="Normal 8" xfId="155" xr:uid="{00000000-0005-0000-0000-0000E5000000}"/>
    <cellStyle name="Normal 8 2" xfId="156" xr:uid="{00000000-0005-0000-0000-0000E6000000}"/>
    <cellStyle name="Normal 8 2 2" xfId="157" xr:uid="{00000000-0005-0000-0000-0000E7000000}"/>
    <cellStyle name="Normal 8 2 2 2" xfId="158" xr:uid="{00000000-0005-0000-0000-0000E8000000}"/>
    <cellStyle name="Normal 8 2 3" xfId="159" xr:uid="{00000000-0005-0000-0000-0000E9000000}"/>
    <cellStyle name="Normal 8 3" xfId="160" xr:uid="{00000000-0005-0000-0000-0000EA000000}"/>
    <cellStyle name="Normal 8 3 2" xfId="161" xr:uid="{00000000-0005-0000-0000-0000EB000000}"/>
    <cellStyle name="Normal 8 4" xfId="162" xr:uid="{00000000-0005-0000-0000-0000EC000000}"/>
    <cellStyle name="Normal 9" xfId="163" xr:uid="{00000000-0005-0000-0000-0000ED000000}"/>
    <cellStyle name="Notas 2" xfId="164" xr:uid="{00000000-0005-0000-0000-0000EE000000}"/>
    <cellStyle name="Notas 2 2" xfId="165" xr:uid="{00000000-0005-0000-0000-0000EF000000}"/>
    <cellStyle name="Notas 2 2 2" xfId="166" xr:uid="{00000000-0005-0000-0000-0000F0000000}"/>
    <cellStyle name="Notas 2 3" xfId="167" xr:uid="{00000000-0005-0000-0000-0000F1000000}"/>
    <cellStyle name="Notas 3" xfId="168" xr:uid="{00000000-0005-0000-0000-0000F2000000}"/>
    <cellStyle name="Notas 3 2" xfId="169" xr:uid="{00000000-0005-0000-0000-0000F3000000}"/>
    <cellStyle name="Porcentaje" xfId="23" builtinId="5"/>
    <cellStyle name="Porcentaje 2" xfId="21" xr:uid="{00000000-0005-0000-0000-0000F5000000}"/>
    <cellStyle name="Porcentaje 2 2" xfId="170" xr:uid="{00000000-0005-0000-0000-0000F6000000}"/>
    <cellStyle name="Porcentaje 2 2 2" xfId="171" xr:uid="{00000000-0005-0000-0000-0000F7000000}"/>
    <cellStyle name="Porcentaje 2 3" xfId="172" xr:uid="{00000000-0005-0000-0000-0000F8000000}"/>
    <cellStyle name="Porcentaje 3" xfId="173" xr:uid="{00000000-0005-0000-0000-0000F9000000}"/>
    <cellStyle name="Porcentaje 4" xfId="174" xr:uid="{00000000-0005-0000-0000-0000FA000000}"/>
    <cellStyle name="Porcentual 2" xfId="22" xr:uid="{00000000-0005-0000-0000-0000F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worksheet" Target="worksheets/sheet47.xml" /><Relationship Id="rId50" Type="http://schemas.openxmlformats.org/officeDocument/2006/relationships/worksheet" Target="worksheets/sheet50.xml" /><Relationship Id="rId55" Type="http://schemas.openxmlformats.org/officeDocument/2006/relationships/worksheet" Target="worksheets/sheet55.xml" /><Relationship Id="rId63" Type="http://schemas.openxmlformats.org/officeDocument/2006/relationships/worksheet" Target="worksheets/sheet63.xml" /><Relationship Id="rId68" Type="http://schemas.openxmlformats.org/officeDocument/2006/relationships/worksheet" Target="worksheets/sheet68.xml" /><Relationship Id="rId76" Type="http://schemas.openxmlformats.org/officeDocument/2006/relationships/externalLink" Target="externalLinks/externalLink3.xml" /><Relationship Id="rId7" Type="http://schemas.openxmlformats.org/officeDocument/2006/relationships/worksheet" Target="worksheets/sheet7.xml" /><Relationship Id="rId71" Type="http://schemas.openxmlformats.org/officeDocument/2006/relationships/worksheet" Target="worksheets/sheet71.xml" /><Relationship Id="rId2" Type="http://schemas.openxmlformats.org/officeDocument/2006/relationships/worksheet" Target="worksheets/sheet2.xml" /><Relationship Id="rId16" Type="http://schemas.openxmlformats.org/officeDocument/2006/relationships/worksheet" Target="worksheets/sheet16.xml" /><Relationship Id="rId29" Type="http://schemas.openxmlformats.org/officeDocument/2006/relationships/worksheet" Target="worksheets/sheet29.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worksheet" Target="worksheets/sheet45.xml" /><Relationship Id="rId53" Type="http://schemas.openxmlformats.org/officeDocument/2006/relationships/worksheet" Target="worksheets/sheet53.xml" /><Relationship Id="rId58" Type="http://schemas.openxmlformats.org/officeDocument/2006/relationships/worksheet" Target="worksheets/sheet58.xml" /><Relationship Id="rId66" Type="http://schemas.openxmlformats.org/officeDocument/2006/relationships/worksheet" Target="worksheets/sheet66.xml" /><Relationship Id="rId74" Type="http://schemas.openxmlformats.org/officeDocument/2006/relationships/externalLink" Target="externalLinks/externalLink1.xml" /><Relationship Id="rId79" Type="http://schemas.openxmlformats.org/officeDocument/2006/relationships/externalLink" Target="externalLinks/externalLink6.xml" /><Relationship Id="rId5" Type="http://schemas.openxmlformats.org/officeDocument/2006/relationships/worksheet" Target="worksheets/sheet5.xml" /><Relationship Id="rId61" Type="http://schemas.openxmlformats.org/officeDocument/2006/relationships/worksheet" Target="worksheets/sheet61.xml" /><Relationship Id="rId82" Type="http://schemas.openxmlformats.org/officeDocument/2006/relationships/sharedStrings" Target="sharedStrings.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52" Type="http://schemas.openxmlformats.org/officeDocument/2006/relationships/worksheet" Target="worksheets/sheet52.xml" /><Relationship Id="rId60" Type="http://schemas.openxmlformats.org/officeDocument/2006/relationships/worksheet" Target="worksheets/sheet60.xml" /><Relationship Id="rId65" Type="http://schemas.openxmlformats.org/officeDocument/2006/relationships/worksheet" Target="worksheets/sheet65.xml" /><Relationship Id="rId73" Type="http://schemas.openxmlformats.org/officeDocument/2006/relationships/worksheet" Target="worksheets/sheet73.xml" /><Relationship Id="rId78" Type="http://schemas.openxmlformats.org/officeDocument/2006/relationships/externalLink" Target="externalLinks/externalLink5.xml" /><Relationship Id="rId81" Type="http://schemas.openxmlformats.org/officeDocument/2006/relationships/styles" Target="styles.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worksheet" Target="worksheets/sheet48.xml" /><Relationship Id="rId56" Type="http://schemas.openxmlformats.org/officeDocument/2006/relationships/worksheet" Target="worksheets/sheet56.xml" /><Relationship Id="rId64" Type="http://schemas.openxmlformats.org/officeDocument/2006/relationships/worksheet" Target="worksheets/sheet64.xml" /><Relationship Id="rId69" Type="http://schemas.openxmlformats.org/officeDocument/2006/relationships/worksheet" Target="worksheets/sheet69.xml" /><Relationship Id="rId77" Type="http://schemas.openxmlformats.org/officeDocument/2006/relationships/externalLink" Target="externalLinks/externalLink4.xml" /><Relationship Id="rId8" Type="http://schemas.openxmlformats.org/officeDocument/2006/relationships/worksheet" Target="worksheets/sheet8.xml" /><Relationship Id="rId51" Type="http://schemas.openxmlformats.org/officeDocument/2006/relationships/worksheet" Target="worksheets/sheet51.xml" /><Relationship Id="rId72" Type="http://schemas.openxmlformats.org/officeDocument/2006/relationships/worksheet" Target="worksheets/sheet72.xml" /><Relationship Id="rId80" Type="http://schemas.openxmlformats.org/officeDocument/2006/relationships/theme" Target="theme/theme1.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worksheet" Target="worksheets/sheet46.xml" /><Relationship Id="rId59" Type="http://schemas.openxmlformats.org/officeDocument/2006/relationships/worksheet" Target="worksheets/sheet59.xml" /><Relationship Id="rId67" Type="http://schemas.openxmlformats.org/officeDocument/2006/relationships/worksheet" Target="worksheets/sheet67.xml" /><Relationship Id="rId20" Type="http://schemas.openxmlformats.org/officeDocument/2006/relationships/worksheet" Target="worksheets/sheet20.xml" /><Relationship Id="rId41" Type="http://schemas.openxmlformats.org/officeDocument/2006/relationships/worksheet" Target="worksheets/sheet41.xml" /><Relationship Id="rId54" Type="http://schemas.openxmlformats.org/officeDocument/2006/relationships/worksheet" Target="worksheets/sheet54.xml" /><Relationship Id="rId62" Type="http://schemas.openxmlformats.org/officeDocument/2006/relationships/worksheet" Target="worksheets/sheet62.xml" /><Relationship Id="rId70" Type="http://schemas.openxmlformats.org/officeDocument/2006/relationships/worksheet" Target="worksheets/sheet70.xml" /><Relationship Id="rId75" Type="http://schemas.openxmlformats.org/officeDocument/2006/relationships/externalLink" Target="externalLinks/externalLink2.xml" /><Relationship Id="rId83" Type="http://schemas.openxmlformats.org/officeDocument/2006/relationships/calcChain" Target="calcChain.xml" /><Relationship Id="rId1" Type="http://schemas.openxmlformats.org/officeDocument/2006/relationships/worksheet" Target="worksheets/sheet1.xml" /><Relationship Id="rId6" Type="http://schemas.openxmlformats.org/officeDocument/2006/relationships/worksheet" Target="worksheets/sheet6.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worksheet" Target="worksheets/sheet49.xml" /><Relationship Id="rId57" Type="http://schemas.openxmlformats.org/officeDocument/2006/relationships/worksheet" Target="worksheets/sheet57.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 /><Relationship Id="rId1" Type="http://schemas.openxmlformats.org/officeDocument/2006/relationships/image" Target="../media/image1.png" /></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 /><Relationship Id="rId1" Type="http://schemas.openxmlformats.org/officeDocument/2006/relationships/image" Target="../media/image1.png" /></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 /><Relationship Id="rId1" Type="http://schemas.openxmlformats.org/officeDocument/2006/relationships/image" Target="../media/image1.png" /></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 /><Relationship Id="rId1" Type="http://schemas.openxmlformats.org/officeDocument/2006/relationships/image" Target="../media/image1.png" /></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 /><Relationship Id="rId1" Type="http://schemas.openxmlformats.org/officeDocument/2006/relationships/image" Target="../media/image1.png" /></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 /><Relationship Id="rId1" Type="http://schemas.openxmlformats.org/officeDocument/2006/relationships/image" Target="../media/image1.png" /></Relationships>
</file>

<file path=xl/drawings/_rels/drawing15.xml.rels><?xml version="1.0" encoding="UTF-8" standalone="yes"?>
<Relationships xmlns="http://schemas.openxmlformats.org/package/2006/relationships"><Relationship Id="rId2" Type="http://schemas.openxmlformats.org/officeDocument/2006/relationships/image" Target="../media/image10.png" /><Relationship Id="rId1" Type="http://schemas.openxmlformats.org/officeDocument/2006/relationships/image" Target="../media/image1.png" /></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 /><Relationship Id="rId1" Type="http://schemas.openxmlformats.org/officeDocument/2006/relationships/image" Target="../media/image1.png" /></Relationships>
</file>

<file path=xl/drawings/_rels/drawing17.xml.rels><?xml version="1.0" encoding="UTF-8" standalone="yes"?>
<Relationships xmlns="http://schemas.openxmlformats.org/package/2006/relationships"><Relationship Id="rId2" Type="http://schemas.openxmlformats.org/officeDocument/2006/relationships/image" Target="../media/image11.png" /><Relationship Id="rId1" Type="http://schemas.openxmlformats.org/officeDocument/2006/relationships/image" Target="../media/image1.png" /></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 /><Relationship Id="rId1" Type="http://schemas.openxmlformats.org/officeDocument/2006/relationships/image" Target="../media/image1.png" /></Relationships>
</file>

<file path=xl/drawings/_rels/drawing19.xml.rels><?xml version="1.0" encoding="UTF-8" standalone="yes"?>
<Relationships xmlns="http://schemas.openxmlformats.org/package/2006/relationships"><Relationship Id="rId2" Type="http://schemas.openxmlformats.org/officeDocument/2006/relationships/image" Target="../media/image12.png" /><Relationship Id="rId1" Type="http://schemas.openxmlformats.org/officeDocument/2006/relationships/image" Target="../media/image1.png" /></Relationships>
</file>

<file path=xl/drawings/_rels/drawing2.xml.rels><?xml version="1.0" encoding="UTF-8" standalone="yes"?>
<Relationships xmlns="http://schemas.openxmlformats.org/package/2006/relationships"><Relationship Id="rId2" Type="http://schemas.openxmlformats.org/officeDocument/2006/relationships/image" Target="../media/image3.png" /><Relationship Id="rId1" Type="http://schemas.openxmlformats.org/officeDocument/2006/relationships/image" Target="../media/image1.png" /></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 /><Relationship Id="rId1" Type="http://schemas.openxmlformats.org/officeDocument/2006/relationships/image" Target="../media/image1.png" /></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 /><Relationship Id="rId1" Type="http://schemas.openxmlformats.org/officeDocument/2006/relationships/image" Target="../media/image1.png" /></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 /><Relationship Id="rId1" Type="http://schemas.openxmlformats.org/officeDocument/2006/relationships/image" Target="../media/image1.png" /></Relationships>
</file>

<file path=xl/drawings/_rels/drawing23.xml.rels><?xml version="1.0" encoding="UTF-8" standalone="yes"?>
<Relationships xmlns="http://schemas.openxmlformats.org/package/2006/relationships"><Relationship Id="rId2" Type="http://schemas.openxmlformats.org/officeDocument/2006/relationships/image" Target="../media/image13.png" /><Relationship Id="rId1" Type="http://schemas.openxmlformats.org/officeDocument/2006/relationships/image" Target="../media/image1.png" /></Relationships>
</file>

<file path=xl/drawings/_rels/drawing24.xml.rels><?xml version="1.0" encoding="UTF-8" standalone="yes"?>
<Relationships xmlns="http://schemas.openxmlformats.org/package/2006/relationships"><Relationship Id="rId2" Type="http://schemas.openxmlformats.org/officeDocument/2006/relationships/image" Target="../media/image14.png" /><Relationship Id="rId1" Type="http://schemas.openxmlformats.org/officeDocument/2006/relationships/image" Target="../media/image1.png" /></Relationships>
</file>

<file path=xl/drawings/_rels/drawing25.xml.rels><?xml version="1.0" encoding="UTF-8" standalone="yes"?>
<Relationships xmlns="http://schemas.openxmlformats.org/package/2006/relationships"><Relationship Id="rId2" Type="http://schemas.openxmlformats.org/officeDocument/2006/relationships/image" Target="../media/image14.png" /><Relationship Id="rId1" Type="http://schemas.openxmlformats.org/officeDocument/2006/relationships/image" Target="../media/image1.png" /></Relationships>
</file>

<file path=xl/drawings/_rels/drawing26.xml.rels><?xml version="1.0" encoding="UTF-8" standalone="yes"?>
<Relationships xmlns="http://schemas.openxmlformats.org/package/2006/relationships"><Relationship Id="rId2" Type="http://schemas.openxmlformats.org/officeDocument/2006/relationships/image" Target="../media/image15.png" /><Relationship Id="rId1" Type="http://schemas.openxmlformats.org/officeDocument/2006/relationships/image" Target="../media/image1.png" /></Relationships>
</file>

<file path=xl/drawings/_rels/drawing27.xml.rels><?xml version="1.0" encoding="UTF-8" standalone="yes"?>
<Relationships xmlns="http://schemas.openxmlformats.org/package/2006/relationships"><Relationship Id="rId2" Type="http://schemas.openxmlformats.org/officeDocument/2006/relationships/image" Target="../media/image16.png" /><Relationship Id="rId1" Type="http://schemas.openxmlformats.org/officeDocument/2006/relationships/image" Target="../media/image1.png" /></Relationships>
</file>

<file path=xl/drawings/_rels/drawing28.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29.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3.xml.rels><?xml version="1.0" encoding="UTF-8" standalone="yes"?>
<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1.png" /></Relationships>
</file>

<file path=xl/drawings/_rels/drawing30.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31.xml.rels><?xml version="1.0" encoding="UTF-8" standalone="yes"?>
<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png" /></Relationships>
</file>

<file path=xl/drawings/_rels/drawing32.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33.xml.rels><?xml version="1.0" encoding="UTF-8" standalone="yes"?>
<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png" /></Relationships>
</file>

<file path=xl/drawings/_rels/drawing34.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35.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36.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37.xml.rels><?xml version="1.0" encoding="UTF-8" standalone="yes"?>
<Relationships xmlns="http://schemas.openxmlformats.org/package/2006/relationships"><Relationship Id="rId2" Type="http://schemas.openxmlformats.org/officeDocument/2006/relationships/image" Target="../media/image20.png" /><Relationship Id="rId1" Type="http://schemas.openxmlformats.org/officeDocument/2006/relationships/image" Target="../media/image1.png" /></Relationships>
</file>

<file path=xl/drawings/_rels/drawing38.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39.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4.xml.rels><?xml version="1.0" encoding="UTF-8" standalone="yes"?>
<Relationships xmlns="http://schemas.openxmlformats.org/package/2006/relationships"><Relationship Id="rId2" Type="http://schemas.openxmlformats.org/officeDocument/2006/relationships/image" Target="../media/image2.png" /><Relationship Id="rId1" Type="http://schemas.openxmlformats.org/officeDocument/2006/relationships/image" Target="../media/image1.png" /></Relationships>
</file>

<file path=xl/drawings/_rels/drawing40.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41.xml.rels><?xml version="1.0" encoding="UTF-8" standalone="yes"?>
<Relationships xmlns="http://schemas.openxmlformats.org/package/2006/relationships"><Relationship Id="rId2" Type="http://schemas.openxmlformats.org/officeDocument/2006/relationships/image" Target="../media/image21.png" /><Relationship Id="rId1" Type="http://schemas.openxmlformats.org/officeDocument/2006/relationships/image" Target="../media/image1.png" /></Relationships>
</file>

<file path=xl/drawings/_rels/drawing42.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43.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44.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45.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46.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47.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48.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49.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xml.rels><?xml version="1.0" encoding="UTF-8" standalone="yes"?>
<Relationships xmlns="http://schemas.openxmlformats.org/package/2006/relationships"><Relationship Id="rId2" Type="http://schemas.openxmlformats.org/officeDocument/2006/relationships/image" Target="../media/image2.png" /><Relationship Id="rId1" Type="http://schemas.openxmlformats.org/officeDocument/2006/relationships/image" Target="../media/image1.png" /></Relationships>
</file>

<file path=xl/drawings/_rels/drawing50.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1.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2.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3.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4.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5.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6.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7.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8.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59.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xml.rels><?xml version="1.0" encoding="UTF-8" standalone="yes"?>
<Relationships xmlns="http://schemas.openxmlformats.org/package/2006/relationships"><Relationship Id="rId2" Type="http://schemas.openxmlformats.org/officeDocument/2006/relationships/image" Target="../media/image2.png" /><Relationship Id="rId1" Type="http://schemas.openxmlformats.org/officeDocument/2006/relationships/image" Target="../media/image1.png" /></Relationships>
</file>

<file path=xl/drawings/_rels/drawing60.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1.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2.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3.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4.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5.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6.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7.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8.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69.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7.xml.rels><?xml version="1.0" encoding="UTF-8" standalone="yes"?>
<Relationships xmlns="http://schemas.openxmlformats.org/package/2006/relationships"><Relationship Id="rId2" Type="http://schemas.openxmlformats.org/officeDocument/2006/relationships/image" Target="../media/image5.png" /><Relationship Id="rId1" Type="http://schemas.openxmlformats.org/officeDocument/2006/relationships/image" Target="../media/image1.png" /></Relationships>
</file>

<file path=xl/drawings/_rels/drawing70.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71.xml.rels><?xml version="1.0" encoding="UTF-8" standalone="yes"?>
<Relationships xmlns="http://schemas.openxmlformats.org/package/2006/relationships"><Relationship Id="rId2" Type="http://schemas.openxmlformats.org/officeDocument/2006/relationships/image" Target="../media/image22.png" /><Relationship Id="rId1" Type="http://schemas.openxmlformats.org/officeDocument/2006/relationships/image" Target="../media/image1.png" /></Relationships>
</file>

<file path=xl/drawings/_rels/drawing72.xml.rels><?xml version="1.0" encoding="UTF-8" standalone="yes"?>
<Relationships xmlns="http://schemas.openxmlformats.org/package/2006/relationships"><Relationship Id="rId2" Type="http://schemas.openxmlformats.org/officeDocument/2006/relationships/image" Target="../media/image17.png" /><Relationship Id="rId1" Type="http://schemas.openxmlformats.org/officeDocument/2006/relationships/image" Target="../media/image1.png" /></Relationships>
</file>

<file path=xl/drawings/_rels/drawing8.xml.rels><?xml version="1.0" encoding="UTF-8" standalone="yes"?>
<Relationships xmlns="http://schemas.openxmlformats.org/package/2006/relationships"><Relationship Id="rId2" Type="http://schemas.openxmlformats.org/officeDocument/2006/relationships/image" Target="../media/image5.png" /><Relationship Id="rId1" Type="http://schemas.openxmlformats.org/officeDocument/2006/relationships/image" Target="../media/image1.png" /></Relationships>
</file>

<file path=xl/drawings/_rels/drawing9.xml.rels><?xml version="1.0" encoding="UTF-8" standalone="yes"?>
<Relationships xmlns="http://schemas.openxmlformats.org/package/2006/relationships"><Relationship Id="rId2" Type="http://schemas.openxmlformats.org/officeDocument/2006/relationships/image" Target="../media/image6.png" /><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xdr:row>
      <xdr:rowOff>133349</xdr:rowOff>
    </xdr:from>
    <xdr:to>
      <xdr:col>1</xdr:col>
      <xdr:colOff>1571943</xdr:colOff>
      <xdr:row>4</xdr:row>
      <xdr:rowOff>104774</xdr:rowOff>
    </xdr:to>
    <xdr:pic>
      <xdr:nvPicPr>
        <xdr:cNvPr id="7" name="Imagen 6">
          <a:extLst>
            <a:ext uri="{FF2B5EF4-FFF2-40B4-BE49-F238E27FC236}">
              <a16:creationId xmlns:a16="http://schemas.microsoft.com/office/drawing/2014/main" id="{D643F816-9FA1-47D0-A6A6-082F109A437A}"/>
            </a:ext>
          </a:extLst>
        </xdr:cNvPr>
        <xdr:cNvPicPr>
          <a:picLocks noChangeAspect="1"/>
        </xdr:cNvPicPr>
      </xdr:nvPicPr>
      <xdr:blipFill rotWithShape="1">
        <a:blip xmlns:r="http://schemas.openxmlformats.org/officeDocument/2006/relationships" r:embed="rId1"/>
        <a:srcRect l="3509" t="35350" r="36147" b="38594"/>
        <a:stretch/>
      </xdr:blipFill>
      <xdr:spPr>
        <a:xfrm>
          <a:off x="200025" y="295274"/>
          <a:ext cx="1667193" cy="561975"/>
        </a:xfrm>
        <a:prstGeom prst="rect">
          <a:avLst/>
        </a:prstGeom>
      </xdr:spPr>
    </xdr:pic>
    <xdr:clientData/>
  </xdr:twoCellAnchor>
  <xdr:twoCellAnchor editAs="oneCell">
    <xdr:from>
      <xdr:col>2</xdr:col>
      <xdr:colOff>696740</xdr:colOff>
      <xdr:row>1</xdr:row>
      <xdr:rowOff>28918</xdr:rowOff>
    </xdr:from>
    <xdr:to>
      <xdr:col>5</xdr:col>
      <xdr:colOff>95250</xdr:colOff>
      <xdr:row>4</xdr:row>
      <xdr:rowOff>123825</xdr:rowOff>
    </xdr:to>
    <xdr:pic>
      <xdr:nvPicPr>
        <xdr:cNvPr id="8" name="Imagen 7">
          <a:extLst>
            <a:ext uri="{FF2B5EF4-FFF2-40B4-BE49-F238E27FC236}">
              <a16:creationId xmlns:a16="http://schemas.microsoft.com/office/drawing/2014/main" id="{37D5FEC6-9043-C90F-5512-DF0EC9CB95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54515" y="190843"/>
          <a:ext cx="2122660" cy="685457"/>
        </a:xfrm>
        <a:prstGeom prst="rect">
          <a:avLst/>
        </a:prstGeom>
        <a:noFill/>
        <a:ln>
          <a:noFill/>
        </a:ln>
      </xdr:spPr>
    </xdr:pic>
    <xdr:clientData/>
  </xdr:twoCellAnchor>
  <xdr:twoCellAnchor>
    <xdr:from>
      <xdr:col>0</xdr:col>
      <xdr:colOff>0</xdr:colOff>
      <xdr:row>120</xdr:row>
      <xdr:rowOff>9525</xdr:rowOff>
    </xdr:from>
    <xdr:to>
      <xdr:col>1</xdr:col>
      <xdr:colOff>1714500</xdr:colOff>
      <xdr:row>125</xdr:row>
      <xdr:rowOff>114300</xdr:rowOff>
    </xdr:to>
    <xdr:sp macro="" textlink="">
      <xdr:nvSpPr>
        <xdr:cNvPr id="13" name="3 CuadroTexto">
          <a:extLst>
            <a:ext uri="{FF2B5EF4-FFF2-40B4-BE49-F238E27FC236}">
              <a16:creationId xmlns:a16="http://schemas.microsoft.com/office/drawing/2014/main" id="{AB28E541-D9E0-4234-980A-072330F023F5}"/>
            </a:ext>
          </a:extLst>
        </xdr:cNvPr>
        <xdr:cNvSpPr txBox="1"/>
      </xdr:nvSpPr>
      <xdr:spPr>
        <a:xfrm>
          <a:off x="0" y="20535900"/>
          <a:ext cx="200977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1533525</xdr:colOff>
      <xdr:row>120</xdr:row>
      <xdr:rowOff>19050</xdr:rowOff>
    </xdr:from>
    <xdr:to>
      <xdr:col>1</xdr:col>
      <xdr:colOff>3686175</xdr:colOff>
      <xdr:row>125</xdr:row>
      <xdr:rowOff>33337</xdr:rowOff>
    </xdr:to>
    <xdr:sp macro="" textlink="">
      <xdr:nvSpPr>
        <xdr:cNvPr id="14" name="4 CuadroTexto">
          <a:extLst>
            <a:ext uri="{FF2B5EF4-FFF2-40B4-BE49-F238E27FC236}">
              <a16:creationId xmlns:a16="http://schemas.microsoft.com/office/drawing/2014/main" id="{D7CC45EE-AA1E-4794-A0FC-72E0720AE457}"/>
            </a:ext>
          </a:extLst>
        </xdr:cNvPr>
        <xdr:cNvSpPr txBox="1"/>
      </xdr:nvSpPr>
      <xdr:spPr>
        <a:xfrm>
          <a:off x="1828800" y="20545425"/>
          <a:ext cx="2152650" cy="823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3495675</xdr:colOff>
      <xdr:row>120</xdr:row>
      <xdr:rowOff>9525</xdr:rowOff>
    </xdr:from>
    <xdr:to>
      <xdr:col>2</xdr:col>
      <xdr:colOff>1038225</xdr:colOff>
      <xdr:row>125</xdr:row>
      <xdr:rowOff>114300</xdr:rowOff>
    </xdr:to>
    <xdr:sp macro="" textlink="">
      <xdr:nvSpPr>
        <xdr:cNvPr id="15" name="5 CuadroTexto">
          <a:extLst>
            <a:ext uri="{FF2B5EF4-FFF2-40B4-BE49-F238E27FC236}">
              <a16:creationId xmlns:a16="http://schemas.microsoft.com/office/drawing/2014/main" id="{D80709D9-28EC-4317-8E34-A04E23298BCE}"/>
            </a:ext>
          </a:extLst>
        </xdr:cNvPr>
        <xdr:cNvSpPr txBox="1"/>
      </xdr:nvSpPr>
      <xdr:spPr>
        <a:xfrm>
          <a:off x="3790950" y="20535900"/>
          <a:ext cx="23050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2</xdr:col>
      <xdr:colOff>904875</xdr:colOff>
      <xdr:row>120</xdr:row>
      <xdr:rowOff>9525</xdr:rowOff>
    </xdr:from>
    <xdr:to>
      <xdr:col>5</xdr:col>
      <xdr:colOff>400050</xdr:colOff>
      <xdr:row>125</xdr:row>
      <xdr:rowOff>104775</xdr:rowOff>
    </xdr:to>
    <xdr:sp macro="" textlink="">
      <xdr:nvSpPr>
        <xdr:cNvPr id="16" name="6 CuadroTexto">
          <a:extLst>
            <a:ext uri="{FF2B5EF4-FFF2-40B4-BE49-F238E27FC236}">
              <a16:creationId xmlns:a16="http://schemas.microsoft.com/office/drawing/2014/main" id="{987DC500-DC2D-41D7-974F-2845822311EF}"/>
            </a:ext>
          </a:extLst>
        </xdr:cNvPr>
        <xdr:cNvSpPr txBox="1"/>
      </xdr:nvSpPr>
      <xdr:spPr>
        <a:xfrm>
          <a:off x="5962650" y="20535900"/>
          <a:ext cx="2219325"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190500</xdr:colOff>
      <xdr:row>1</xdr:row>
      <xdr:rowOff>28231</xdr:rowOff>
    </xdr:from>
    <xdr:to>
      <xdr:col>1</xdr:col>
      <xdr:colOff>1665674</xdr:colOff>
      <xdr:row>4</xdr:row>
      <xdr:rowOff>66675</xdr:rowOff>
    </xdr:to>
    <xdr:pic>
      <xdr:nvPicPr>
        <xdr:cNvPr id="7" name="Imagen 6">
          <a:extLst>
            <a:ext uri="{FF2B5EF4-FFF2-40B4-BE49-F238E27FC236}">
              <a16:creationId xmlns:a16="http://schemas.microsoft.com/office/drawing/2014/main" id="{5DD7050D-0906-4F6B-9963-68B504161AF1}"/>
            </a:ext>
          </a:extLst>
        </xdr:cNvPr>
        <xdr:cNvPicPr>
          <a:picLocks noChangeAspect="1"/>
        </xdr:cNvPicPr>
      </xdr:nvPicPr>
      <xdr:blipFill rotWithShape="1">
        <a:blip xmlns:r="http://schemas.openxmlformats.org/officeDocument/2006/relationships" r:embed="rId1"/>
        <a:srcRect l="3509" t="35350" r="36147" b="38594"/>
        <a:stretch/>
      </xdr:blipFill>
      <xdr:spPr>
        <a:xfrm>
          <a:off x="190500" y="190156"/>
          <a:ext cx="1894274" cy="638519"/>
        </a:xfrm>
        <a:prstGeom prst="rect">
          <a:avLst/>
        </a:prstGeom>
      </xdr:spPr>
    </xdr:pic>
    <xdr:clientData/>
  </xdr:twoCellAnchor>
  <xdr:twoCellAnchor editAs="oneCell">
    <xdr:from>
      <xdr:col>5</xdr:col>
      <xdr:colOff>373061</xdr:colOff>
      <xdr:row>0</xdr:row>
      <xdr:rowOff>142875</xdr:rowOff>
    </xdr:from>
    <xdr:to>
      <xdr:col>7</xdr:col>
      <xdr:colOff>857250</xdr:colOff>
      <xdr:row>4</xdr:row>
      <xdr:rowOff>152400</xdr:rowOff>
    </xdr:to>
    <xdr:pic>
      <xdr:nvPicPr>
        <xdr:cNvPr id="8" name="Imagen 7">
          <a:extLst>
            <a:ext uri="{FF2B5EF4-FFF2-40B4-BE49-F238E27FC236}">
              <a16:creationId xmlns:a16="http://schemas.microsoft.com/office/drawing/2014/main" id="{2BECEE9B-5107-401D-81D3-9D32379EFE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0236" y="142875"/>
          <a:ext cx="2389189" cy="771525"/>
        </a:xfrm>
        <a:prstGeom prst="rect">
          <a:avLst/>
        </a:prstGeom>
        <a:noFill/>
        <a:ln>
          <a:noFill/>
        </a:ln>
      </xdr:spPr>
    </xdr:pic>
    <xdr:clientData/>
  </xdr:twoCellAnchor>
  <xdr:twoCellAnchor>
    <xdr:from>
      <xdr:col>0</xdr:col>
      <xdr:colOff>0</xdr:colOff>
      <xdr:row>40</xdr:row>
      <xdr:rowOff>57151</xdr:rowOff>
    </xdr:from>
    <xdr:to>
      <xdr:col>1</xdr:col>
      <xdr:colOff>1647825</xdr:colOff>
      <xdr:row>46</xdr:row>
      <xdr:rowOff>95251</xdr:rowOff>
    </xdr:to>
    <xdr:sp macro="" textlink="">
      <xdr:nvSpPr>
        <xdr:cNvPr id="9" name="3 CuadroTexto">
          <a:extLst>
            <a:ext uri="{FF2B5EF4-FFF2-40B4-BE49-F238E27FC236}">
              <a16:creationId xmlns:a16="http://schemas.microsoft.com/office/drawing/2014/main" id="{FB81641C-4984-49ED-9E71-E2A7B46BEF58}"/>
            </a:ext>
          </a:extLst>
        </xdr:cNvPr>
        <xdr:cNvSpPr txBox="1"/>
      </xdr:nvSpPr>
      <xdr:spPr>
        <a:xfrm>
          <a:off x="0" y="7086601"/>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2171700</xdr:colOff>
      <xdr:row>40</xdr:row>
      <xdr:rowOff>47625</xdr:rowOff>
    </xdr:from>
    <xdr:to>
      <xdr:col>2</xdr:col>
      <xdr:colOff>476250</xdr:colOff>
      <xdr:row>46</xdr:row>
      <xdr:rowOff>19050</xdr:rowOff>
    </xdr:to>
    <xdr:sp macro="" textlink="">
      <xdr:nvSpPr>
        <xdr:cNvPr id="10" name="4 CuadroTexto">
          <a:extLst>
            <a:ext uri="{FF2B5EF4-FFF2-40B4-BE49-F238E27FC236}">
              <a16:creationId xmlns:a16="http://schemas.microsoft.com/office/drawing/2014/main" id="{72BA3775-D255-43E0-B121-8498339BE7C1}"/>
            </a:ext>
          </a:extLst>
        </xdr:cNvPr>
        <xdr:cNvSpPr txBox="1"/>
      </xdr:nvSpPr>
      <xdr:spPr>
        <a:xfrm>
          <a:off x="2590800" y="7077075"/>
          <a:ext cx="27241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904875</xdr:colOff>
      <xdr:row>40</xdr:row>
      <xdr:rowOff>47626</xdr:rowOff>
    </xdr:from>
    <xdr:to>
      <xdr:col>5</xdr:col>
      <xdr:colOff>171450</xdr:colOff>
      <xdr:row>45</xdr:row>
      <xdr:rowOff>152401</xdr:rowOff>
    </xdr:to>
    <xdr:sp macro="" textlink="">
      <xdr:nvSpPr>
        <xdr:cNvPr id="11" name="5 CuadroTexto">
          <a:extLst>
            <a:ext uri="{FF2B5EF4-FFF2-40B4-BE49-F238E27FC236}">
              <a16:creationId xmlns:a16="http://schemas.microsoft.com/office/drawing/2014/main" id="{4379C3B0-2FDF-4951-B40B-A0FA51306724}"/>
            </a:ext>
          </a:extLst>
        </xdr:cNvPr>
        <xdr:cNvSpPr txBox="1"/>
      </xdr:nvSpPr>
      <xdr:spPr>
        <a:xfrm>
          <a:off x="5743575" y="7077076"/>
          <a:ext cx="23050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542925</xdr:colOff>
      <xdr:row>40</xdr:row>
      <xdr:rowOff>47626</xdr:rowOff>
    </xdr:from>
    <xdr:to>
      <xdr:col>7</xdr:col>
      <xdr:colOff>895350</xdr:colOff>
      <xdr:row>45</xdr:row>
      <xdr:rowOff>142876</xdr:rowOff>
    </xdr:to>
    <xdr:sp macro="" textlink="">
      <xdr:nvSpPr>
        <xdr:cNvPr id="12" name="6 CuadroTexto">
          <a:extLst>
            <a:ext uri="{FF2B5EF4-FFF2-40B4-BE49-F238E27FC236}">
              <a16:creationId xmlns:a16="http://schemas.microsoft.com/office/drawing/2014/main" id="{1C79C7DB-E4E4-4F93-B83C-AE6FAA24856C}"/>
            </a:ext>
          </a:extLst>
        </xdr:cNvPr>
        <xdr:cNvSpPr txBox="1"/>
      </xdr:nvSpPr>
      <xdr:spPr>
        <a:xfrm>
          <a:off x="8420100" y="7077076"/>
          <a:ext cx="2257425"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219075</xdr:colOff>
      <xdr:row>1</xdr:row>
      <xdr:rowOff>75856</xdr:rowOff>
    </xdr:from>
    <xdr:to>
      <xdr:col>1</xdr:col>
      <xdr:colOff>1694249</xdr:colOff>
      <xdr:row>4</xdr:row>
      <xdr:rowOff>114300</xdr:rowOff>
    </xdr:to>
    <xdr:pic>
      <xdr:nvPicPr>
        <xdr:cNvPr id="4" name="Imagen 3">
          <a:extLst>
            <a:ext uri="{FF2B5EF4-FFF2-40B4-BE49-F238E27FC236}">
              <a16:creationId xmlns:a16="http://schemas.microsoft.com/office/drawing/2014/main" id="{141EF975-5315-4888-A26F-DDA0D2BA8561}"/>
            </a:ext>
          </a:extLst>
        </xdr:cNvPr>
        <xdr:cNvPicPr>
          <a:picLocks noChangeAspect="1"/>
        </xdr:cNvPicPr>
      </xdr:nvPicPr>
      <xdr:blipFill rotWithShape="1">
        <a:blip xmlns:r="http://schemas.openxmlformats.org/officeDocument/2006/relationships" r:embed="rId1"/>
        <a:srcRect l="3509" t="35350" r="36147" b="38594"/>
        <a:stretch/>
      </xdr:blipFill>
      <xdr:spPr>
        <a:xfrm>
          <a:off x="219075" y="237781"/>
          <a:ext cx="1894274" cy="638519"/>
        </a:xfrm>
        <a:prstGeom prst="rect">
          <a:avLst/>
        </a:prstGeom>
      </xdr:spPr>
    </xdr:pic>
    <xdr:clientData/>
  </xdr:twoCellAnchor>
  <xdr:twoCellAnchor editAs="oneCell">
    <xdr:from>
      <xdr:col>5</xdr:col>
      <xdr:colOff>820736</xdr:colOff>
      <xdr:row>0</xdr:row>
      <xdr:rowOff>133350</xdr:rowOff>
    </xdr:from>
    <xdr:to>
      <xdr:col>7</xdr:col>
      <xdr:colOff>1038225</xdr:colOff>
      <xdr:row>4</xdr:row>
      <xdr:rowOff>142875</xdr:rowOff>
    </xdr:to>
    <xdr:pic>
      <xdr:nvPicPr>
        <xdr:cNvPr id="5" name="Imagen 4">
          <a:extLst>
            <a:ext uri="{FF2B5EF4-FFF2-40B4-BE49-F238E27FC236}">
              <a16:creationId xmlns:a16="http://schemas.microsoft.com/office/drawing/2014/main" id="{276F3BD8-EEA4-4008-9245-C9B1338CED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0236" y="133350"/>
          <a:ext cx="2389189" cy="771525"/>
        </a:xfrm>
        <a:prstGeom prst="rect">
          <a:avLst/>
        </a:prstGeom>
        <a:noFill/>
        <a:ln>
          <a:noFill/>
        </a:ln>
      </xdr:spPr>
    </xdr:pic>
    <xdr:clientData/>
  </xdr:twoCellAnchor>
  <xdr:twoCellAnchor>
    <xdr:from>
      <xdr:col>0</xdr:col>
      <xdr:colOff>123825</xdr:colOff>
      <xdr:row>66</xdr:row>
      <xdr:rowOff>19051</xdr:rowOff>
    </xdr:from>
    <xdr:to>
      <xdr:col>1</xdr:col>
      <xdr:colOff>1771650</xdr:colOff>
      <xdr:row>72</xdr:row>
      <xdr:rowOff>57151</xdr:rowOff>
    </xdr:to>
    <xdr:sp macro="" textlink="">
      <xdr:nvSpPr>
        <xdr:cNvPr id="13" name="3 CuadroTexto">
          <a:extLst>
            <a:ext uri="{FF2B5EF4-FFF2-40B4-BE49-F238E27FC236}">
              <a16:creationId xmlns:a16="http://schemas.microsoft.com/office/drawing/2014/main" id="{4D5DF0F0-A13B-4B16-A7C3-C4174EF7E9F5}"/>
            </a:ext>
          </a:extLst>
        </xdr:cNvPr>
        <xdr:cNvSpPr txBox="1"/>
      </xdr:nvSpPr>
      <xdr:spPr>
        <a:xfrm>
          <a:off x="123825" y="13134976"/>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2105024</xdr:colOff>
      <xdr:row>66</xdr:row>
      <xdr:rowOff>0</xdr:rowOff>
    </xdr:from>
    <xdr:to>
      <xdr:col>3</xdr:col>
      <xdr:colOff>66675</xdr:colOff>
      <xdr:row>71</xdr:row>
      <xdr:rowOff>133350</xdr:rowOff>
    </xdr:to>
    <xdr:sp macro="" textlink="">
      <xdr:nvSpPr>
        <xdr:cNvPr id="14" name="4 CuadroTexto">
          <a:extLst>
            <a:ext uri="{FF2B5EF4-FFF2-40B4-BE49-F238E27FC236}">
              <a16:creationId xmlns:a16="http://schemas.microsoft.com/office/drawing/2014/main" id="{C183050C-C1F8-42C1-A68E-D8A16E12E2E2}"/>
            </a:ext>
          </a:extLst>
        </xdr:cNvPr>
        <xdr:cNvSpPr txBox="1"/>
      </xdr:nvSpPr>
      <xdr:spPr>
        <a:xfrm>
          <a:off x="2524124" y="13115925"/>
          <a:ext cx="2381251"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3</xdr:col>
      <xdr:colOff>114300</xdr:colOff>
      <xdr:row>66</xdr:row>
      <xdr:rowOff>9526</xdr:rowOff>
    </xdr:from>
    <xdr:to>
      <xdr:col>5</xdr:col>
      <xdr:colOff>295275</xdr:colOff>
      <xdr:row>71</xdr:row>
      <xdr:rowOff>114301</xdr:rowOff>
    </xdr:to>
    <xdr:sp macro="" textlink="">
      <xdr:nvSpPr>
        <xdr:cNvPr id="15" name="5 CuadroTexto">
          <a:extLst>
            <a:ext uri="{FF2B5EF4-FFF2-40B4-BE49-F238E27FC236}">
              <a16:creationId xmlns:a16="http://schemas.microsoft.com/office/drawing/2014/main" id="{B6DE9536-5BE5-48DA-93DE-DDD117D67FA8}"/>
            </a:ext>
          </a:extLst>
        </xdr:cNvPr>
        <xdr:cNvSpPr txBox="1"/>
      </xdr:nvSpPr>
      <xdr:spPr>
        <a:xfrm>
          <a:off x="4953000" y="13125451"/>
          <a:ext cx="235267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647701</xdr:colOff>
      <xdr:row>66</xdr:row>
      <xdr:rowOff>9526</xdr:rowOff>
    </xdr:from>
    <xdr:to>
      <xdr:col>7</xdr:col>
      <xdr:colOff>1057275</xdr:colOff>
      <xdr:row>71</xdr:row>
      <xdr:rowOff>104776</xdr:rowOff>
    </xdr:to>
    <xdr:sp macro="" textlink="">
      <xdr:nvSpPr>
        <xdr:cNvPr id="16" name="6 CuadroTexto">
          <a:extLst>
            <a:ext uri="{FF2B5EF4-FFF2-40B4-BE49-F238E27FC236}">
              <a16:creationId xmlns:a16="http://schemas.microsoft.com/office/drawing/2014/main" id="{7C657AD4-11B5-4B7C-9CC7-9206E52BC17D}"/>
            </a:ext>
          </a:extLst>
        </xdr:cNvPr>
        <xdr:cNvSpPr txBox="1"/>
      </xdr:nvSpPr>
      <xdr:spPr>
        <a:xfrm>
          <a:off x="7658101" y="13125451"/>
          <a:ext cx="2581274"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85726</xdr:colOff>
      <xdr:row>1</xdr:row>
      <xdr:rowOff>28232</xdr:rowOff>
    </xdr:from>
    <xdr:to>
      <xdr:col>0</xdr:col>
      <xdr:colOff>1132272</xdr:colOff>
      <xdr:row>3</xdr:row>
      <xdr:rowOff>57150</xdr:rowOff>
    </xdr:to>
    <xdr:pic>
      <xdr:nvPicPr>
        <xdr:cNvPr id="4" name="Imagen 3">
          <a:extLst>
            <a:ext uri="{FF2B5EF4-FFF2-40B4-BE49-F238E27FC236}">
              <a16:creationId xmlns:a16="http://schemas.microsoft.com/office/drawing/2014/main" id="{4FFD84EC-B339-4D48-96A9-F61D0CA1BF24}"/>
            </a:ext>
          </a:extLst>
        </xdr:cNvPr>
        <xdr:cNvPicPr>
          <a:picLocks noChangeAspect="1"/>
        </xdr:cNvPicPr>
      </xdr:nvPicPr>
      <xdr:blipFill rotWithShape="1">
        <a:blip xmlns:r="http://schemas.openxmlformats.org/officeDocument/2006/relationships" r:embed="rId1"/>
        <a:srcRect l="3509" t="35350" r="36147" b="38594"/>
        <a:stretch/>
      </xdr:blipFill>
      <xdr:spPr>
        <a:xfrm>
          <a:off x="85726" y="190157"/>
          <a:ext cx="1046546" cy="352768"/>
        </a:xfrm>
        <a:prstGeom prst="rect">
          <a:avLst/>
        </a:prstGeom>
      </xdr:spPr>
    </xdr:pic>
    <xdr:clientData/>
  </xdr:twoCellAnchor>
  <xdr:twoCellAnchor>
    <xdr:from>
      <xdr:col>0</xdr:col>
      <xdr:colOff>152400</xdr:colOff>
      <xdr:row>41</xdr:row>
      <xdr:rowOff>19051</xdr:rowOff>
    </xdr:from>
    <xdr:to>
      <xdr:col>1</xdr:col>
      <xdr:colOff>1028700</xdr:colOff>
      <xdr:row>46</xdr:row>
      <xdr:rowOff>123826</xdr:rowOff>
    </xdr:to>
    <xdr:sp macro="" textlink="">
      <xdr:nvSpPr>
        <xdr:cNvPr id="8" name="3 CuadroTexto">
          <a:extLst>
            <a:ext uri="{FF2B5EF4-FFF2-40B4-BE49-F238E27FC236}">
              <a16:creationId xmlns:a16="http://schemas.microsoft.com/office/drawing/2014/main" id="{764EAFCA-3C10-4058-92E9-F50EF5A690C8}"/>
            </a:ext>
          </a:extLst>
        </xdr:cNvPr>
        <xdr:cNvSpPr txBox="1"/>
      </xdr:nvSpPr>
      <xdr:spPr>
        <a:xfrm>
          <a:off x="152400" y="6648451"/>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2914650</xdr:colOff>
      <xdr:row>41</xdr:row>
      <xdr:rowOff>19050</xdr:rowOff>
    </xdr:from>
    <xdr:to>
      <xdr:col>2</xdr:col>
      <xdr:colOff>1057275</xdr:colOff>
      <xdr:row>46</xdr:row>
      <xdr:rowOff>152400</xdr:rowOff>
    </xdr:to>
    <xdr:sp macro="" textlink="">
      <xdr:nvSpPr>
        <xdr:cNvPr id="12" name="4 CuadroTexto">
          <a:extLst>
            <a:ext uri="{FF2B5EF4-FFF2-40B4-BE49-F238E27FC236}">
              <a16:creationId xmlns:a16="http://schemas.microsoft.com/office/drawing/2014/main" id="{204EA49F-2609-4E5C-9957-90AEBA1349D2}"/>
            </a:ext>
          </a:extLst>
        </xdr:cNvPr>
        <xdr:cNvSpPr txBox="1"/>
      </xdr:nvSpPr>
      <xdr:spPr>
        <a:xfrm>
          <a:off x="4105275" y="5191125"/>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28575</xdr:colOff>
      <xdr:row>54</xdr:row>
      <xdr:rowOff>19050</xdr:rowOff>
    </xdr:from>
    <xdr:to>
      <xdr:col>1</xdr:col>
      <xdr:colOff>1143000</xdr:colOff>
      <xdr:row>59</xdr:row>
      <xdr:rowOff>133350</xdr:rowOff>
    </xdr:to>
    <xdr:sp macro="" textlink="">
      <xdr:nvSpPr>
        <xdr:cNvPr id="13" name="5 CuadroTexto">
          <a:extLst>
            <a:ext uri="{FF2B5EF4-FFF2-40B4-BE49-F238E27FC236}">
              <a16:creationId xmlns:a16="http://schemas.microsoft.com/office/drawing/2014/main" id="{DE12956F-0F2F-4263-BDEC-252A9445D18C}"/>
            </a:ext>
          </a:extLst>
        </xdr:cNvPr>
        <xdr:cNvSpPr txBox="1"/>
      </xdr:nvSpPr>
      <xdr:spPr>
        <a:xfrm>
          <a:off x="28575" y="9067800"/>
          <a:ext cx="230505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1</xdr:col>
      <xdr:colOff>2981325</xdr:colOff>
      <xdr:row>54</xdr:row>
      <xdr:rowOff>19051</xdr:rowOff>
    </xdr:from>
    <xdr:to>
      <xdr:col>3</xdr:col>
      <xdr:colOff>9525</xdr:colOff>
      <xdr:row>60</xdr:row>
      <xdr:rowOff>114301</xdr:rowOff>
    </xdr:to>
    <xdr:sp macro="" textlink="">
      <xdr:nvSpPr>
        <xdr:cNvPr id="14" name="6 CuadroTexto">
          <a:extLst>
            <a:ext uri="{FF2B5EF4-FFF2-40B4-BE49-F238E27FC236}">
              <a16:creationId xmlns:a16="http://schemas.microsoft.com/office/drawing/2014/main" id="{EA28E48C-BC5E-4797-8BA8-59D86F629D0E}"/>
            </a:ext>
          </a:extLst>
        </xdr:cNvPr>
        <xdr:cNvSpPr txBox="1"/>
      </xdr:nvSpPr>
      <xdr:spPr>
        <a:xfrm>
          <a:off x="4171950" y="9067801"/>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twoCellAnchor editAs="oneCell">
    <xdr:from>
      <xdr:col>1</xdr:col>
      <xdr:colOff>3976254</xdr:colOff>
      <xdr:row>0</xdr:row>
      <xdr:rowOff>133349</xdr:rowOff>
    </xdr:from>
    <xdr:to>
      <xdr:col>2</xdr:col>
      <xdr:colOff>1047750</xdr:colOff>
      <xdr:row>3</xdr:row>
      <xdr:rowOff>95250</xdr:rowOff>
    </xdr:to>
    <xdr:pic>
      <xdr:nvPicPr>
        <xdr:cNvPr id="15" name="Imagen 14">
          <a:extLst>
            <a:ext uri="{FF2B5EF4-FFF2-40B4-BE49-F238E27FC236}">
              <a16:creationId xmlns:a16="http://schemas.microsoft.com/office/drawing/2014/main" id="{E6FD96FF-9750-43B9-8979-A7F936C243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6879" y="133349"/>
          <a:ext cx="1386321" cy="44767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1</xdr:row>
      <xdr:rowOff>28232</xdr:rowOff>
    </xdr:from>
    <xdr:to>
      <xdr:col>1</xdr:col>
      <xdr:colOff>19050</xdr:colOff>
      <xdr:row>3</xdr:row>
      <xdr:rowOff>89663</xdr:rowOff>
    </xdr:to>
    <xdr:pic>
      <xdr:nvPicPr>
        <xdr:cNvPr id="6" name="Imagen 5">
          <a:extLst>
            <a:ext uri="{FF2B5EF4-FFF2-40B4-BE49-F238E27FC236}">
              <a16:creationId xmlns:a16="http://schemas.microsoft.com/office/drawing/2014/main" id="{C5DD40D3-5E1C-4284-907E-73F39DD5EDCC}"/>
            </a:ext>
          </a:extLst>
        </xdr:cNvPr>
        <xdr:cNvPicPr>
          <a:picLocks noChangeAspect="1"/>
        </xdr:cNvPicPr>
      </xdr:nvPicPr>
      <xdr:blipFill rotWithShape="1">
        <a:blip xmlns:r="http://schemas.openxmlformats.org/officeDocument/2006/relationships" r:embed="rId1"/>
        <a:srcRect l="3509" t="35350" r="36147" b="38594"/>
        <a:stretch/>
      </xdr:blipFill>
      <xdr:spPr>
        <a:xfrm>
          <a:off x="66675" y="190157"/>
          <a:ext cx="1143000" cy="385281"/>
        </a:xfrm>
        <a:prstGeom prst="rect">
          <a:avLst/>
        </a:prstGeom>
      </xdr:spPr>
    </xdr:pic>
    <xdr:clientData/>
  </xdr:twoCellAnchor>
  <xdr:twoCellAnchor editAs="oneCell">
    <xdr:from>
      <xdr:col>1</xdr:col>
      <xdr:colOff>3925887</xdr:colOff>
      <xdr:row>1</xdr:row>
      <xdr:rowOff>19051</xdr:rowOff>
    </xdr:from>
    <xdr:to>
      <xdr:col>2</xdr:col>
      <xdr:colOff>1052693</xdr:colOff>
      <xdr:row>3</xdr:row>
      <xdr:rowOff>160737</xdr:rowOff>
    </xdr:to>
    <xdr:pic>
      <xdr:nvPicPr>
        <xdr:cNvPr id="10" name="Imagen 9">
          <a:extLst>
            <a:ext uri="{FF2B5EF4-FFF2-40B4-BE49-F238E27FC236}">
              <a16:creationId xmlns:a16="http://schemas.microsoft.com/office/drawing/2014/main" id="{462B5898-A4E1-4508-ACC6-B535E274E0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6512" y="180976"/>
          <a:ext cx="1441631" cy="465536"/>
        </a:xfrm>
        <a:prstGeom prst="rect">
          <a:avLst/>
        </a:prstGeom>
        <a:noFill/>
        <a:ln>
          <a:noFill/>
        </a:ln>
      </xdr:spPr>
    </xdr:pic>
    <xdr:clientData/>
  </xdr:twoCellAnchor>
  <xdr:twoCellAnchor>
    <xdr:from>
      <xdr:col>0</xdr:col>
      <xdr:colOff>219075</xdr:colOff>
      <xdr:row>135</xdr:row>
      <xdr:rowOff>38101</xdr:rowOff>
    </xdr:from>
    <xdr:to>
      <xdr:col>1</xdr:col>
      <xdr:colOff>1095375</xdr:colOff>
      <xdr:row>140</xdr:row>
      <xdr:rowOff>142876</xdr:rowOff>
    </xdr:to>
    <xdr:sp macro="" textlink="">
      <xdr:nvSpPr>
        <xdr:cNvPr id="11" name="3 CuadroTexto">
          <a:extLst>
            <a:ext uri="{FF2B5EF4-FFF2-40B4-BE49-F238E27FC236}">
              <a16:creationId xmlns:a16="http://schemas.microsoft.com/office/drawing/2014/main" id="{83B6D618-2525-434B-88DD-2060157F9DD6}"/>
            </a:ext>
          </a:extLst>
        </xdr:cNvPr>
        <xdr:cNvSpPr txBox="1"/>
      </xdr:nvSpPr>
      <xdr:spPr>
        <a:xfrm>
          <a:off x="219075" y="5372101"/>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2819400</xdr:colOff>
      <xdr:row>135</xdr:row>
      <xdr:rowOff>28575</xdr:rowOff>
    </xdr:from>
    <xdr:to>
      <xdr:col>2</xdr:col>
      <xdr:colOff>962025</xdr:colOff>
      <xdr:row>141</xdr:row>
      <xdr:rowOff>0</xdr:rowOff>
    </xdr:to>
    <xdr:sp macro="" textlink="">
      <xdr:nvSpPr>
        <xdr:cNvPr id="12" name="4 CuadroTexto">
          <a:extLst>
            <a:ext uri="{FF2B5EF4-FFF2-40B4-BE49-F238E27FC236}">
              <a16:creationId xmlns:a16="http://schemas.microsoft.com/office/drawing/2014/main" id="{FFEE5BA9-E8F0-42EC-A562-F48A5128CDD8}"/>
            </a:ext>
          </a:extLst>
        </xdr:cNvPr>
        <xdr:cNvSpPr txBox="1"/>
      </xdr:nvSpPr>
      <xdr:spPr>
        <a:xfrm>
          <a:off x="4010025" y="5362575"/>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38100</xdr:colOff>
      <xdr:row>148</xdr:row>
      <xdr:rowOff>28575</xdr:rowOff>
    </xdr:from>
    <xdr:to>
      <xdr:col>1</xdr:col>
      <xdr:colOff>1152525</xdr:colOff>
      <xdr:row>153</xdr:row>
      <xdr:rowOff>142875</xdr:rowOff>
    </xdr:to>
    <xdr:sp macro="" textlink="">
      <xdr:nvSpPr>
        <xdr:cNvPr id="13" name="5 CuadroTexto">
          <a:extLst>
            <a:ext uri="{FF2B5EF4-FFF2-40B4-BE49-F238E27FC236}">
              <a16:creationId xmlns:a16="http://schemas.microsoft.com/office/drawing/2014/main" id="{628CFB7F-808E-4D1D-ACD1-7392F0CAF193}"/>
            </a:ext>
          </a:extLst>
        </xdr:cNvPr>
        <xdr:cNvSpPr txBox="1"/>
      </xdr:nvSpPr>
      <xdr:spPr>
        <a:xfrm>
          <a:off x="38100" y="7781925"/>
          <a:ext cx="230505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1</xdr:col>
      <xdr:colOff>2895600</xdr:colOff>
      <xdr:row>147</xdr:row>
      <xdr:rowOff>133351</xdr:rowOff>
    </xdr:from>
    <xdr:to>
      <xdr:col>2</xdr:col>
      <xdr:colOff>990600</xdr:colOff>
      <xdr:row>154</xdr:row>
      <xdr:rowOff>66676</xdr:rowOff>
    </xdr:to>
    <xdr:sp macro="" textlink="">
      <xdr:nvSpPr>
        <xdr:cNvPr id="14" name="6 CuadroTexto">
          <a:extLst>
            <a:ext uri="{FF2B5EF4-FFF2-40B4-BE49-F238E27FC236}">
              <a16:creationId xmlns:a16="http://schemas.microsoft.com/office/drawing/2014/main" id="{747AE3E9-4E90-4E2E-9A5D-2B5727BB70DD}"/>
            </a:ext>
          </a:extLst>
        </xdr:cNvPr>
        <xdr:cNvSpPr txBox="1"/>
      </xdr:nvSpPr>
      <xdr:spPr>
        <a:xfrm>
          <a:off x="4086225" y="7724776"/>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xdr:colOff>
      <xdr:row>0</xdr:row>
      <xdr:rowOff>142531</xdr:rowOff>
    </xdr:from>
    <xdr:to>
      <xdr:col>0</xdr:col>
      <xdr:colOff>1152525</xdr:colOff>
      <xdr:row>3</xdr:row>
      <xdr:rowOff>22773</xdr:rowOff>
    </xdr:to>
    <xdr:pic>
      <xdr:nvPicPr>
        <xdr:cNvPr id="2" name="Imagen 1">
          <a:extLst>
            <a:ext uri="{FF2B5EF4-FFF2-40B4-BE49-F238E27FC236}">
              <a16:creationId xmlns:a16="http://schemas.microsoft.com/office/drawing/2014/main" id="{CF216839-DEC4-4FEA-8383-96C20D9BE8C3}"/>
            </a:ext>
          </a:extLst>
        </xdr:cNvPr>
        <xdr:cNvPicPr>
          <a:picLocks noChangeAspect="1"/>
        </xdr:cNvPicPr>
      </xdr:nvPicPr>
      <xdr:blipFill rotWithShape="1">
        <a:blip xmlns:r="http://schemas.openxmlformats.org/officeDocument/2006/relationships" r:embed="rId1"/>
        <a:srcRect l="3509" t="35350" r="36147" b="38594"/>
        <a:stretch/>
      </xdr:blipFill>
      <xdr:spPr>
        <a:xfrm>
          <a:off x="66675" y="142531"/>
          <a:ext cx="1085850" cy="366017"/>
        </a:xfrm>
        <a:prstGeom prst="rect">
          <a:avLst/>
        </a:prstGeom>
      </xdr:spPr>
    </xdr:pic>
    <xdr:clientData/>
  </xdr:twoCellAnchor>
  <xdr:twoCellAnchor editAs="oneCell">
    <xdr:from>
      <xdr:col>2</xdr:col>
      <xdr:colOff>68261</xdr:colOff>
      <xdr:row>0</xdr:row>
      <xdr:rowOff>123825</xdr:rowOff>
    </xdr:from>
    <xdr:to>
      <xdr:col>2</xdr:col>
      <xdr:colOff>1437810</xdr:colOff>
      <xdr:row>3</xdr:row>
      <xdr:rowOff>80309</xdr:rowOff>
    </xdr:to>
    <xdr:pic>
      <xdr:nvPicPr>
        <xdr:cNvPr id="3" name="Imagen 2">
          <a:extLst>
            <a:ext uri="{FF2B5EF4-FFF2-40B4-BE49-F238E27FC236}">
              <a16:creationId xmlns:a16="http://schemas.microsoft.com/office/drawing/2014/main" id="{545C0D61-B12D-4523-8EA8-463C26A9DE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6511" y="123825"/>
          <a:ext cx="1369549" cy="442259"/>
        </a:xfrm>
        <a:prstGeom prst="rect">
          <a:avLst/>
        </a:prstGeom>
        <a:noFill/>
        <a:ln>
          <a:noFill/>
        </a:ln>
      </xdr:spPr>
    </xdr:pic>
    <xdr:clientData/>
  </xdr:twoCellAnchor>
  <xdr:twoCellAnchor>
    <xdr:from>
      <xdr:col>0</xdr:col>
      <xdr:colOff>285750</xdr:colOff>
      <xdr:row>18</xdr:row>
      <xdr:rowOff>161926</xdr:rowOff>
    </xdr:from>
    <xdr:to>
      <xdr:col>0</xdr:col>
      <xdr:colOff>2352675</xdr:colOff>
      <xdr:row>24</xdr:row>
      <xdr:rowOff>19051</xdr:rowOff>
    </xdr:to>
    <xdr:sp macro="" textlink="">
      <xdr:nvSpPr>
        <xdr:cNvPr id="6" name="3 CuadroTexto">
          <a:extLst>
            <a:ext uri="{FF2B5EF4-FFF2-40B4-BE49-F238E27FC236}">
              <a16:creationId xmlns:a16="http://schemas.microsoft.com/office/drawing/2014/main" id="{C7D7E039-6401-4716-9318-F27E6FE97094}"/>
            </a:ext>
          </a:extLst>
        </xdr:cNvPr>
        <xdr:cNvSpPr txBox="1"/>
      </xdr:nvSpPr>
      <xdr:spPr>
        <a:xfrm>
          <a:off x="285750" y="4524376"/>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790575</xdr:colOff>
      <xdr:row>18</xdr:row>
      <xdr:rowOff>152400</xdr:rowOff>
    </xdr:from>
    <xdr:to>
      <xdr:col>3</xdr:col>
      <xdr:colOff>47625</xdr:colOff>
      <xdr:row>24</xdr:row>
      <xdr:rowOff>38100</xdr:rowOff>
    </xdr:to>
    <xdr:sp macro="" textlink="">
      <xdr:nvSpPr>
        <xdr:cNvPr id="10" name="4 CuadroTexto">
          <a:extLst>
            <a:ext uri="{FF2B5EF4-FFF2-40B4-BE49-F238E27FC236}">
              <a16:creationId xmlns:a16="http://schemas.microsoft.com/office/drawing/2014/main" id="{A50C8F8A-1852-4653-9EF7-2F379E0DBF48}"/>
            </a:ext>
          </a:extLst>
        </xdr:cNvPr>
        <xdr:cNvSpPr txBox="1"/>
      </xdr:nvSpPr>
      <xdr:spPr>
        <a:xfrm>
          <a:off x="4076700" y="4514850"/>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95250</xdr:colOff>
      <xdr:row>31</xdr:row>
      <xdr:rowOff>142875</xdr:rowOff>
    </xdr:from>
    <xdr:to>
      <xdr:col>0</xdr:col>
      <xdr:colOff>2400300</xdr:colOff>
      <xdr:row>36</xdr:row>
      <xdr:rowOff>114300</xdr:rowOff>
    </xdr:to>
    <xdr:sp macro="" textlink="">
      <xdr:nvSpPr>
        <xdr:cNvPr id="11" name="5 CuadroTexto">
          <a:extLst>
            <a:ext uri="{FF2B5EF4-FFF2-40B4-BE49-F238E27FC236}">
              <a16:creationId xmlns:a16="http://schemas.microsoft.com/office/drawing/2014/main" id="{A2E320DB-B2AA-4463-96E8-64FEE74C5A4D}"/>
            </a:ext>
          </a:extLst>
        </xdr:cNvPr>
        <xdr:cNvSpPr txBox="1"/>
      </xdr:nvSpPr>
      <xdr:spPr>
        <a:xfrm>
          <a:off x="95250" y="6867525"/>
          <a:ext cx="230505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1</xdr:col>
      <xdr:colOff>866775</xdr:colOff>
      <xdr:row>31</xdr:row>
      <xdr:rowOff>152401</xdr:rowOff>
    </xdr:from>
    <xdr:to>
      <xdr:col>3</xdr:col>
      <xdr:colOff>76200</xdr:colOff>
      <xdr:row>37</xdr:row>
      <xdr:rowOff>76201</xdr:rowOff>
    </xdr:to>
    <xdr:sp macro="" textlink="">
      <xdr:nvSpPr>
        <xdr:cNvPr id="12" name="6 CuadroTexto">
          <a:extLst>
            <a:ext uri="{FF2B5EF4-FFF2-40B4-BE49-F238E27FC236}">
              <a16:creationId xmlns:a16="http://schemas.microsoft.com/office/drawing/2014/main" id="{DBCC5BA5-571B-4D5D-B453-7F006125FE15}"/>
            </a:ext>
          </a:extLst>
        </xdr:cNvPr>
        <xdr:cNvSpPr txBox="1"/>
      </xdr:nvSpPr>
      <xdr:spPr>
        <a:xfrm>
          <a:off x="4152900" y="6877051"/>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0</xdr:row>
      <xdr:rowOff>91826</xdr:rowOff>
    </xdr:from>
    <xdr:to>
      <xdr:col>1</xdr:col>
      <xdr:colOff>1143000</xdr:colOff>
      <xdr:row>4</xdr:row>
      <xdr:rowOff>38100</xdr:rowOff>
    </xdr:to>
    <xdr:pic>
      <xdr:nvPicPr>
        <xdr:cNvPr id="2" name="Imagen 1">
          <a:extLst>
            <a:ext uri="{FF2B5EF4-FFF2-40B4-BE49-F238E27FC236}">
              <a16:creationId xmlns:a16="http://schemas.microsoft.com/office/drawing/2014/main" id="{E7CF6051-215A-4CF8-A394-1909C0B218E6}"/>
            </a:ext>
          </a:extLst>
        </xdr:cNvPr>
        <xdr:cNvPicPr>
          <a:picLocks noChangeAspect="1"/>
        </xdr:cNvPicPr>
      </xdr:nvPicPr>
      <xdr:blipFill rotWithShape="1">
        <a:blip xmlns:r="http://schemas.openxmlformats.org/officeDocument/2006/relationships" r:embed="rId1"/>
        <a:srcRect l="3509" t="35350" r="36147" b="38594"/>
        <a:stretch/>
      </xdr:blipFill>
      <xdr:spPr>
        <a:xfrm>
          <a:off x="171450" y="91826"/>
          <a:ext cx="1762125" cy="593974"/>
        </a:xfrm>
        <a:prstGeom prst="rect">
          <a:avLst/>
        </a:prstGeom>
      </xdr:spPr>
    </xdr:pic>
    <xdr:clientData/>
  </xdr:twoCellAnchor>
  <xdr:twoCellAnchor editAs="oneCell">
    <xdr:from>
      <xdr:col>5</xdr:col>
      <xdr:colOff>858837</xdr:colOff>
      <xdr:row>0</xdr:row>
      <xdr:rowOff>69256</xdr:rowOff>
    </xdr:from>
    <xdr:to>
      <xdr:col>6</xdr:col>
      <xdr:colOff>1162050</xdr:colOff>
      <xdr:row>4</xdr:row>
      <xdr:rowOff>76199</xdr:rowOff>
    </xdr:to>
    <xdr:pic>
      <xdr:nvPicPr>
        <xdr:cNvPr id="3" name="Imagen 2">
          <a:extLst>
            <a:ext uri="{FF2B5EF4-FFF2-40B4-BE49-F238E27FC236}">
              <a16:creationId xmlns:a16="http://schemas.microsoft.com/office/drawing/2014/main" id="{8268DCAC-FC76-4F2C-BEAB-450E99EF7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4312" y="69256"/>
          <a:ext cx="2027238" cy="654643"/>
        </a:xfrm>
        <a:prstGeom prst="rect">
          <a:avLst/>
        </a:prstGeom>
        <a:noFill/>
        <a:ln>
          <a:noFill/>
        </a:ln>
      </xdr:spPr>
    </xdr:pic>
    <xdr:clientData/>
  </xdr:twoCellAnchor>
  <xdr:twoCellAnchor>
    <xdr:from>
      <xdr:col>0</xdr:col>
      <xdr:colOff>302559</xdr:colOff>
      <xdr:row>392</xdr:row>
      <xdr:rowOff>155198</xdr:rowOff>
    </xdr:from>
    <xdr:to>
      <xdr:col>1</xdr:col>
      <xdr:colOff>1578909</xdr:colOff>
      <xdr:row>398</xdr:row>
      <xdr:rowOff>6720</xdr:rowOff>
    </xdr:to>
    <xdr:sp macro="" textlink="">
      <xdr:nvSpPr>
        <xdr:cNvPr id="4" name="3 CuadroTexto">
          <a:extLst>
            <a:ext uri="{FF2B5EF4-FFF2-40B4-BE49-F238E27FC236}">
              <a16:creationId xmlns:a16="http://schemas.microsoft.com/office/drawing/2014/main" id="{DB0A9F3D-3C20-4B9E-9699-FB96FA1127AC}"/>
            </a:ext>
          </a:extLst>
        </xdr:cNvPr>
        <xdr:cNvSpPr txBox="1"/>
      </xdr:nvSpPr>
      <xdr:spPr>
        <a:xfrm>
          <a:off x="302559" y="79022198"/>
          <a:ext cx="2071968" cy="994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1860178</xdr:colOff>
      <xdr:row>392</xdr:row>
      <xdr:rowOff>142310</xdr:rowOff>
    </xdr:from>
    <xdr:to>
      <xdr:col>4</xdr:col>
      <xdr:colOff>733991</xdr:colOff>
      <xdr:row>397</xdr:row>
      <xdr:rowOff>168088</xdr:rowOff>
    </xdr:to>
    <xdr:sp macro="" textlink="">
      <xdr:nvSpPr>
        <xdr:cNvPr id="5" name="4 CuadroTexto">
          <a:extLst>
            <a:ext uri="{FF2B5EF4-FFF2-40B4-BE49-F238E27FC236}">
              <a16:creationId xmlns:a16="http://schemas.microsoft.com/office/drawing/2014/main" id="{BFABC32D-66C2-413B-9B5D-B677D1338F23}"/>
            </a:ext>
          </a:extLst>
        </xdr:cNvPr>
        <xdr:cNvSpPr txBox="1"/>
      </xdr:nvSpPr>
      <xdr:spPr>
        <a:xfrm>
          <a:off x="2655796" y="79009310"/>
          <a:ext cx="2325224" cy="978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4</xdr:col>
      <xdr:colOff>1075766</xdr:colOff>
      <xdr:row>392</xdr:row>
      <xdr:rowOff>131104</xdr:rowOff>
    </xdr:from>
    <xdr:to>
      <xdr:col>5</xdr:col>
      <xdr:colOff>1195108</xdr:colOff>
      <xdr:row>397</xdr:row>
      <xdr:rowOff>190499</xdr:rowOff>
    </xdr:to>
    <xdr:sp macro="" textlink="">
      <xdr:nvSpPr>
        <xdr:cNvPr id="6" name="5 CuadroTexto">
          <a:extLst>
            <a:ext uri="{FF2B5EF4-FFF2-40B4-BE49-F238E27FC236}">
              <a16:creationId xmlns:a16="http://schemas.microsoft.com/office/drawing/2014/main" id="{A396C94F-EAC4-4E9D-AFE2-CF47103DE866}"/>
            </a:ext>
          </a:extLst>
        </xdr:cNvPr>
        <xdr:cNvSpPr txBox="1"/>
      </xdr:nvSpPr>
      <xdr:spPr>
        <a:xfrm>
          <a:off x="5322795" y="78998104"/>
          <a:ext cx="2819960" cy="1011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1329578</xdr:colOff>
      <xdr:row>392</xdr:row>
      <xdr:rowOff>131105</xdr:rowOff>
    </xdr:from>
    <xdr:to>
      <xdr:col>8</xdr:col>
      <xdr:colOff>229720</xdr:colOff>
      <xdr:row>397</xdr:row>
      <xdr:rowOff>156882</xdr:rowOff>
    </xdr:to>
    <xdr:sp macro="" textlink="">
      <xdr:nvSpPr>
        <xdr:cNvPr id="7" name="6 CuadroTexto">
          <a:extLst>
            <a:ext uri="{FF2B5EF4-FFF2-40B4-BE49-F238E27FC236}">
              <a16:creationId xmlns:a16="http://schemas.microsoft.com/office/drawing/2014/main" id="{567E824E-5255-4338-8BD5-96E5231B9213}"/>
            </a:ext>
          </a:extLst>
        </xdr:cNvPr>
        <xdr:cNvSpPr txBox="1"/>
      </xdr:nvSpPr>
      <xdr:spPr>
        <a:xfrm>
          <a:off x="8277225" y="78998105"/>
          <a:ext cx="3113554" cy="978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2</xdr:row>
      <xdr:rowOff>85381</xdr:rowOff>
    </xdr:from>
    <xdr:to>
      <xdr:col>2</xdr:col>
      <xdr:colOff>656024</xdr:colOff>
      <xdr:row>4</xdr:row>
      <xdr:rowOff>133350</xdr:rowOff>
    </xdr:to>
    <xdr:pic>
      <xdr:nvPicPr>
        <xdr:cNvPr id="2" name="Imagen 1">
          <a:extLst>
            <a:ext uri="{FF2B5EF4-FFF2-40B4-BE49-F238E27FC236}">
              <a16:creationId xmlns:a16="http://schemas.microsoft.com/office/drawing/2014/main" id="{D5E6BAAC-2030-4DC3-8391-951A2A389C91}"/>
            </a:ext>
          </a:extLst>
        </xdr:cNvPr>
        <xdr:cNvPicPr>
          <a:picLocks noChangeAspect="1"/>
        </xdr:cNvPicPr>
      </xdr:nvPicPr>
      <xdr:blipFill rotWithShape="1">
        <a:blip xmlns:r="http://schemas.openxmlformats.org/officeDocument/2006/relationships" r:embed="rId1"/>
        <a:srcRect l="3509" t="35350" r="36147" b="38594"/>
        <a:stretch/>
      </xdr:blipFill>
      <xdr:spPr>
        <a:xfrm>
          <a:off x="9525" y="380656"/>
          <a:ext cx="1894274" cy="638519"/>
        </a:xfrm>
        <a:prstGeom prst="rect">
          <a:avLst/>
        </a:prstGeom>
      </xdr:spPr>
    </xdr:pic>
    <xdr:clientData/>
  </xdr:twoCellAnchor>
  <xdr:twoCellAnchor editAs="oneCell">
    <xdr:from>
      <xdr:col>10</xdr:col>
      <xdr:colOff>696911</xdr:colOff>
      <xdr:row>2</xdr:row>
      <xdr:rowOff>57150</xdr:rowOff>
    </xdr:from>
    <xdr:to>
      <xdr:col>13</xdr:col>
      <xdr:colOff>666750</xdr:colOff>
      <xdr:row>4</xdr:row>
      <xdr:rowOff>238125</xdr:rowOff>
    </xdr:to>
    <xdr:pic>
      <xdr:nvPicPr>
        <xdr:cNvPr id="3" name="Imagen 2">
          <a:extLst>
            <a:ext uri="{FF2B5EF4-FFF2-40B4-BE49-F238E27FC236}">
              <a16:creationId xmlns:a16="http://schemas.microsoft.com/office/drawing/2014/main" id="{ACEF2C88-3F6C-4E15-A5E2-78DC2AC33B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7461" y="352425"/>
          <a:ext cx="2389189" cy="771525"/>
        </a:xfrm>
        <a:prstGeom prst="rect">
          <a:avLst/>
        </a:prstGeom>
        <a:noFill/>
        <a:ln>
          <a:noFill/>
        </a:ln>
      </xdr:spPr>
    </xdr:pic>
    <xdr:clientData/>
  </xdr:twoCellAnchor>
  <xdr:twoCellAnchor>
    <xdr:from>
      <xdr:col>0</xdr:col>
      <xdr:colOff>0</xdr:colOff>
      <xdr:row>24</xdr:row>
      <xdr:rowOff>0</xdr:rowOff>
    </xdr:from>
    <xdr:to>
      <xdr:col>2</xdr:col>
      <xdr:colOff>1019175</xdr:colOff>
      <xdr:row>30</xdr:row>
      <xdr:rowOff>38100</xdr:rowOff>
    </xdr:to>
    <xdr:sp macro="" textlink="">
      <xdr:nvSpPr>
        <xdr:cNvPr id="4" name="3 CuadroTexto">
          <a:extLst>
            <a:ext uri="{FF2B5EF4-FFF2-40B4-BE49-F238E27FC236}">
              <a16:creationId xmlns:a16="http://schemas.microsoft.com/office/drawing/2014/main" id="{6DF8489E-FFEA-481D-94EC-D200AD282B53}"/>
            </a:ext>
          </a:extLst>
        </xdr:cNvPr>
        <xdr:cNvSpPr txBox="1"/>
      </xdr:nvSpPr>
      <xdr:spPr>
        <a:xfrm>
          <a:off x="0" y="14982825"/>
          <a:ext cx="226695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1123950</xdr:colOff>
      <xdr:row>24</xdr:row>
      <xdr:rowOff>19049</xdr:rowOff>
    </xdr:from>
    <xdr:to>
      <xdr:col>4</xdr:col>
      <xdr:colOff>857250</xdr:colOff>
      <xdr:row>29</xdr:row>
      <xdr:rowOff>152399</xdr:rowOff>
    </xdr:to>
    <xdr:sp macro="" textlink="">
      <xdr:nvSpPr>
        <xdr:cNvPr id="5" name="4 CuadroTexto">
          <a:extLst>
            <a:ext uri="{FF2B5EF4-FFF2-40B4-BE49-F238E27FC236}">
              <a16:creationId xmlns:a16="http://schemas.microsoft.com/office/drawing/2014/main" id="{ED5B740C-6A44-4C21-B4F8-EED058453AA1}"/>
            </a:ext>
          </a:extLst>
        </xdr:cNvPr>
        <xdr:cNvSpPr txBox="1"/>
      </xdr:nvSpPr>
      <xdr:spPr>
        <a:xfrm>
          <a:off x="2914650" y="12411074"/>
          <a:ext cx="27241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5</xdr:col>
      <xdr:colOff>285750</xdr:colOff>
      <xdr:row>23</xdr:row>
      <xdr:rowOff>152400</xdr:rowOff>
    </xdr:from>
    <xdr:to>
      <xdr:col>7</xdr:col>
      <xdr:colOff>323850</xdr:colOff>
      <xdr:row>29</xdr:row>
      <xdr:rowOff>95250</xdr:rowOff>
    </xdr:to>
    <xdr:sp macro="" textlink="">
      <xdr:nvSpPr>
        <xdr:cNvPr id="6" name="5 CuadroTexto">
          <a:extLst>
            <a:ext uri="{FF2B5EF4-FFF2-40B4-BE49-F238E27FC236}">
              <a16:creationId xmlns:a16="http://schemas.microsoft.com/office/drawing/2014/main" id="{D8166573-E67F-43F5-B619-37C3F7A702ED}"/>
            </a:ext>
          </a:extLst>
        </xdr:cNvPr>
        <xdr:cNvSpPr txBox="1"/>
      </xdr:nvSpPr>
      <xdr:spPr>
        <a:xfrm>
          <a:off x="6372225" y="12382500"/>
          <a:ext cx="23050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7</xdr:col>
      <xdr:colOff>1428750</xdr:colOff>
      <xdr:row>24</xdr:row>
      <xdr:rowOff>19050</xdr:rowOff>
    </xdr:from>
    <xdr:to>
      <xdr:col>10</xdr:col>
      <xdr:colOff>19050</xdr:colOff>
      <xdr:row>29</xdr:row>
      <xdr:rowOff>114300</xdr:rowOff>
    </xdr:to>
    <xdr:sp macro="" textlink="">
      <xdr:nvSpPr>
        <xdr:cNvPr id="7" name="6 CuadroTexto">
          <a:extLst>
            <a:ext uri="{FF2B5EF4-FFF2-40B4-BE49-F238E27FC236}">
              <a16:creationId xmlns:a16="http://schemas.microsoft.com/office/drawing/2014/main" id="{D9B1F301-6128-4580-9CD5-A7206429B704}"/>
            </a:ext>
          </a:extLst>
        </xdr:cNvPr>
        <xdr:cNvSpPr txBox="1"/>
      </xdr:nvSpPr>
      <xdr:spPr>
        <a:xfrm>
          <a:off x="9782175" y="12411075"/>
          <a:ext cx="2257425"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twoCellAnchor>
    <xdr:from>
      <xdr:col>10</xdr:col>
      <xdr:colOff>952501</xdr:colOff>
      <xdr:row>24</xdr:row>
      <xdr:rowOff>19050</xdr:rowOff>
    </xdr:from>
    <xdr:to>
      <xdr:col>13</xdr:col>
      <xdr:colOff>1314451</xdr:colOff>
      <xdr:row>29</xdr:row>
      <xdr:rowOff>114300</xdr:rowOff>
    </xdr:to>
    <xdr:sp macro="" textlink="">
      <xdr:nvSpPr>
        <xdr:cNvPr id="8" name="6 CuadroTexto">
          <a:extLst>
            <a:ext uri="{FF2B5EF4-FFF2-40B4-BE49-F238E27FC236}">
              <a16:creationId xmlns:a16="http://schemas.microsoft.com/office/drawing/2014/main" id="{7D97BDE4-3A4D-40F3-AA0E-47D80442DF67}"/>
            </a:ext>
          </a:extLst>
        </xdr:cNvPr>
        <xdr:cNvSpPr txBox="1"/>
      </xdr:nvSpPr>
      <xdr:spPr>
        <a:xfrm>
          <a:off x="12954001" y="15001875"/>
          <a:ext cx="27813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DIRECTOR DE OBRAS PÚBLICAS</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Julia Edith de la Fuente Gómez</a:t>
          </a:r>
          <a:endParaRPr lang="es-MX" sz="1000" b="0">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95250</xdr:colOff>
      <xdr:row>2</xdr:row>
      <xdr:rowOff>36250</xdr:rowOff>
    </xdr:from>
    <xdr:to>
      <xdr:col>1</xdr:col>
      <xdr:colOff>1352550</xdr:colOff>
      <xdr:row>4</xdr:row>
      <xdr:rowOff>133350</xdr:rowOff>
    </xdr:to>
    <xdr:pic>
      <xdr:nvPicPr>
        <xdr:cNvPr id="2" name="Imagen 1">
          <a:extLst>
            <a:ext uri="{FF2B5EF4-FFF2-40B4-BE49-F238E27FC236}">
              <a16:creationId xmlns:a16="http://schemas.microsoft.com/office/drawing/2014/main" id="{D515CDDC-E023-4405-A1CC-D862D7F4C7C0}"/>
            </a:ext>
          </a:extLst>
        </xdr:cNvPr>
        <xdr:cNvPicPr>
          <a:picLocks noChangeAspect="1"/>
        </xdr:cNvPicPr>
      </xdr:nvPicPr>
      <xdr:blipFill rotWithShape="1">
        <a:blip xmlns:r="http://schemas.openxmlformats.org/officeDocument/2006/relationships" r:embed="rId1"/>
        <a:srcRect l="3509" t="35350" r="36147" b="38594"/>
        <a:stretch/>
      </xdr:blipFill>
      <xdr:spPr>
        <a:xfrm>
          <a:off x="95250" y="331525"/>
          <a:ext cx="1552575" cy="611449"/>
        </a:xfrm>
        <a:prstGeom prst="rect">
          <a:avLst/>
        </a:prstGeom>
      </xdr:spPr>
    </xdr:pic>
    <xdr:clientData/>
  </xdr:twoCellAnchor>
  <xdr:twoCellAnchor editAs="oneCell">
    <xdr:from>
      <xdr:col>8</xdr:col>
      <xdr:colOff>630236</xdr:colOff>
      <xdr:row>1</xdr:row>
      <xdr:rowOff>171450</xdr:rowOff>
    </xdr:from>
    <xdr:to>
      <xdr:col>10</xdr:col>
      <xdr:colOff>1638300</xdr:colOff>
      <xdr:row>4</xdr:row>
      <xdr:rowOff>219076</xdr:rowOff>
    </xdr:to>
    <xdr:pic>
      <xdr:nvPicPr>
        <xdr:cNvPr id="3" name="Imagen 2">
          <a:extLst>
            <a:ext uri="{FF2B5EF4-FFF2-40B4-BE49-F238E27FC236}">
              <a16:creationId xmlns:a16="http://schemas.microsoft.com/office/drawing/2014/main" id="{447B7FD0-1819-466F-8459-EFE37A7289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12386" y="257175"/>
          <a:ext cx="2389189" cy="771525"/>
        </a:xfrm>
        <a:prstGeom prst="rect">
          <a:avLst/>
        </a:prstGeom>
        <a:noFill/>
        <a:ln>
          <a:noFill/>
        </a:ln>
      </xdr:spPr>
    </xdr:pic>
    <xdr:clientData/>
  </xdr:twoCellAnchor>
  <xdr:twoCellAnchor>
    <xdr:from>
      <xdr:col>0</xdr:col>
      <xdr:colOff>0</xdr:colOff>
      <xdr:row>30</xdr:row>
      <xdr:rowOff>71010</xdr:rowOff>
    </xdr:from>
    <xdr:to>
      <xdr:col>2</xdr:col>
      <xdr:colOff>276225</xdr:colOff>
      <xdr:row>36</xdr:row>
      <xdr:rowOff>109109</xdr:rowOff>
    </xdr:to>
    <xdr:sp macro="" textlink="">
      <xdr:nvSpPr>
        <xdr:cNvPr id="4" name="3 CuadroTexto">
          <a:extLst>
            <a:ext uri="{FF2B5EF4-FFF2-40B4-BE49-F238E27FC236}">
              <a16:creationId xmlns:a16="http://schemas.microsoft.com/office/drawing/2014/main" id="{B7F244F6-EBB4-470A-8191-BCC8C6C07AC4}"/>
            </a:ext>
          </a:extLst>
        </xdr:cNvPr>
        <xdr:cNvSpPr txBox="1"/>
      </xdr:nvSpPr>
      <xdr:spPr>
        <a:xfrm>
          <a:off x="0" y="8331783"/>
          <a:ext cx="2354407" cy="973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47625</xdr:colOff>
      <xdr:row>30</xdr:row>
      <xdr:rowOff>80534</xdr:rowOff>
    </xdr:from>
    <xdr:to>
      <xdr:col>3</xdr:col>
      <xdr:colOff>1009650</xdr:colOff>
      <xdr:row>36</xdr:row>
      <xdr:rowOff>58020</xdr:rowOff>
    </xdr:to>
    <xdr:sp macro="" textlink="">
      <xdr:nvSpPr>
        <xdr:cNvPr id="5" name="4 CuadroTexto">
          <a:extLst>
            <a:ext uri="{FF2B5EF4-FFF2-40B4-BE49-F238E27FC236}">
              <a16:creationId xmlns:a16="http://schemas.microsoft.com/office/drawing/2014/main" id="{501732D4-E0FB-4711-8B1E-219D2EB203CD}"/>
            </a:ext>
          </a:extLst>
        </xdr:cNvPr>
        <xdr:cNvSpPr txBox="1"/>
      </xdr:nvSpPr>
      <xdr:spPr>
        <a:xfrm>
          <a:off x="2125807" y="8341307"/>
          <a:ext cx="3109479" cy="912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3</xdr:col>
      <xdr:colOff>1266825</xdr:colOff>
      <xdr:row>30</xdr:row>
      <xdr:rowOff>51959</xdr:rowOff>
    </xdr:from>
    <xdr:to>
      <xdr:col>5</xdr:col>
      <xdr:colOff>838200</xdr:colOff>
      <xdr:row>36</xdr:row>
      <xdr:rowOff>871</xdr:rowOff>
    </xdr:to>
    <xdr:sp macro="" textlink="">
      <xdr:nvSpPr>
        <xdr:cNvPr id="6" name="5 CuadroTexto">
          <a:extLst>
            <a:ext uri="{FF2B5EF4-FFF2-40B4-BE49-F238E27FC236}">
              <a16:creationId xmlns:a16="http://schemas.microsoft.com/office/drawing/2014/main" id="{0727C185-824E-4D47-9B78-95464BA58C2D}"/>
            </a:ext>
          </a:extLst>
        </xdr:cNvPr>
        <xdr:cNvSpPr txBox="1"/>
      </xdr:nvSpPr>
      <xdr:spPr>
        <a:xfrm>
          <a:off x="5492461" y="8312732"/>
          <a:ext cx="2411557" cy="884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6</xdr:col>
      <xdr:colOff>400050</xdr:colOff>
      <xdr:row>30</xdr:row>
      <xdr:rowOff>80535</xdr:rowOff>
    </xdr:from>
    <xdr:to>
      <xdr:col>8</xdr:col>
      <xdr:colOff>123825</xdr:colOff>
      <xdr:row>36</xdr:row>
      <xdr:rowOff>19921</xdr:rowOff>
    </xdr:to>
    <xdr:sp macro="" textlink="">
      <xdr:nvSpPr>
        <xdr:cNvPr id="7" name="6 CuadroTexto">
          <a:extLst>
            <a:ext uri="{FF2B5EF4-FFF2-40B4-BE49-F238E27FC236}">
              <a16:creationId xmlns:a16="http://schemas.microsoft.com/office/drawing/2014/main" id="{0F4ABBB7-5DE6-4A4D-B13A-4D3E4A55F430}"/>
            </a:ext>
          </a:extLst>
        </xdr:cNvPr>
        <xdr:cNvSpPr txBox="1"/>
      </xdr:nvSpPr>
      <xdr:spPr>
        <a:xfrm>
          <a:off x="8712777" y="8341308"/>
          <a:ext cx="2252230" cy="874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twoCellAnchor>
    <xdr:from>
      <xdr:col>8</xdr:col>
      <xdr:colOff>523875</xdr:colOff>
      <xdr:row>30</xdr:row>
      <xdr:rowOff>71010</xdr:rowOff>
    </xdr:from>
    <xdr:to>
      <xdr:col>11</xdr:col>
      <xdr:colOff>228600</xdr:colOff>
      <xdr:row>36</xdr:row>
      <xdr:rowOff>10396</xdr:rowOff>
    </xdr:to>
    <xdr:sp macro="" textlink="">
      <xdr:nvSpPr>
        <xdr:cNvPr id="9" name="6 CuadroTexto">
          <a:extLst>
            <a:ext uri="{FF2B5EF4-FFF2-40B4-BE49-F238E27FC236}">
              <a16:creationId xmlns:a16="http://schemas.microsoft.com/office/drawing/2014/main" id="{6B0A309F-60B7-4E3E-B264-F58BA62E4D3A}"/>
            </a:ext>
          </a:extLst>
        </xdr:cNvPr>
        <xdr:cNvSpPr txBox="1"/>
      </xdr:nvSpPr>
      <xdr:spPr>
        <a:xfrm>
          <a:off x="11365057" y="8331783"/>
          <a:ext cx="2770043" cy="874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DIRECTOR DE OBRAS PÚBLICAS</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Julia Edith de la Fuente Gómez</a:t>
          </a:r>
          <a:endParaRPr lang="es-MX" sz="1000" b="0">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57150</xdr:colOff>
      <xdr:row>1</xdr:row>
      <xdr:rowOff>71277</xdr:rowOff>
    </xdr:from>
    <xdr:to>
      <xdr:col>2</xdr:col>
      <xdr:colOff>923925</xdr:colOff>
      <xdr:row>3</xdr:row>
      <xdr:rowOff>133350</xdr:rowOff>
    </xdr:to>
    <xdr:pic>
      <xdr:nvPicPr>
        <xdr:cNvPr id="7" name="Imagen 6">
          <a:extLst>
            <a:ext uri="{FF2B5EF4-FFF2-40B4-BE49-F238E27FC236}">
              <a16:creationId xmlns:a16="http://schemas.microsoft.com/office/drawing/2014/main" id="{F52C4DC5-CB00-4436-A5CC-A0CCC1EF171B}"/>
            </a:ext>
          </a:extLst>
        </xdr:cNvPr>
        <xdr:cNvPicPr>
          <a:picLocks noChangeAspect="1"/>
        </xdr:cNvPicPr>
      </xdr:nvPicPr>
      <xdr:blipFill rotWithShape="1">
        <a:blip xmlns:r="http://schemas.openxmlformats.org/officeDocument/2006/relationships" r:embed="rId1"/>
        <a:srcRect l="3509" t="35350" r="36147" b="38594"/>
        <a:stretch/>
      </xdr:blipFill>
      <xdr:spPr>
        <a:xfrm>
          <a:off x="171450" y="233202"/>
          <a:ext cx="1314450" cy="443073"/>
        </a:xfrm>
        <a:prstGeom prst="rect">
          <a:avLst/>
        </a:prstGeom>
      </xdr:spPr>
    </xdr:pic>
    <xdr:clientData/>
  </xdr:twoCellAnchor>
  <xdr:twoCellAnchor editAs="oneCell">
    <xdr:from>
      <xdr:col>3</xdr:col>
      <xdr:colOff>1020761</xdr:colOff>
      <xdr:row>1</xdr:row>
      <xdr:rowOff>47625</xdr:rowOff>
    </xdr:from>
    <xdr:to>
      <xdr:col>5</xdr:col>
      <xdr:colOff>1064976</xdr:colOff>
      <xdr:row>3</xdr:row>
      <xdr:rowOff>123825</xdr:rowOff>
    </xdr:to>
    <xdr:pic>
      <xdr:nvPicPr>
        <xdr:cNvPr id="8" name="Imagen 7">
          <a:extLst>
            <a:ext uri="{FF2B5EF4-FFF2-40B4-BE49-F238E27FC236}">
              <a16:creationId xmlns:a16="http://schemas.microsoft.com/office/drawing/2014/main" id="{47B9BCAA-525C-409F-8888-E4C396C6F6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6086" y="209550"/>
          <a:ext cx="1415815" cy="457200"/>
        </a:xfrm>
        <a:prstGeom prst="rect">
          <a:avLst/>
        </a:prstGeom>
        <a:noFill/>
        <a:ln>
          <a:noFill/>
        </a:ln>
      </xdr:spPr>
    </xdr:pic>
    <xdr:clientData/>
  </xdr:twoCellAnchor>
  <xdr:twoCellAnchor>
    <xdr:from>
      <xdr:col>1</xdr:col>
      <xdr:colOff>190500</xdr:colOff>
      <xdr:row>112</xdr:row>
      <xdr:rowOff>9526</xdr:rowOff>
    </xdr:from>
    <xdr:to>
      <xdr:col>2</xdr:col>
      <xdr:colOff>1809750</xdr:colOff>
      <xdr:row>116</xdr:row>
      <xdr:rowOff>76201</xdr:rowOff>
    </xdr:to>
    <xdr:sp macro="" textlink="">
      <xdr:nvSpPr>
        <xdr:cNvPr id="9" name="3 CuadroTexto">
          <a:extLst>
            <a:ext uri="{FF2B5EF4-FFF2-40B4-BE49-F238E27FC236}">
              <a16:creationId xmlns:a16="http://schemas.microsoft.com/office/drawing/2014/main" id="{D2AF184A-2B4C-4C96-9FD8-41993F9A17B8}"/>
            </a:ext>
          </a:extLst>
        </xdr:cNvPr>
        <xdr:cNvSpPr txBox="1"/>
      </xdr:nvSpPr>
      <xdr:spPr>
        <a:xfrm>
          <a:off x="304800" y="10410826"/>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3533775</xdr:colOff>
      <xdr:row>112</xdr:row>
      <xdr:rowOff>0</xdr:rowOff>
    </xdr:from>
    <xdr:to>
      <xdr:col>5</xdr:col>
      <xdr:colOff>676275</xdr:colOff>
      <xdr:row>116</xdr:row>
      <xdr:rowOff>95250</xdr:rowOff>
    </xdr:to>
    <xdr:sp macro="" textlink="">
      <xdr:nvSpPr>
        <xdr:cNvPr id="10" name="4 CuadroTexto">
          <a:extLst>
            <a:ext uri="{FF2B5EF4-FFF2-40B4-BE49-F238E27FC236}">
              <a16:creationId xmlns:a16="http://schemas.microsoft.com/office/drawing/2014/main" id="{12A80106-5EEA-4794-B486-7CB83143665D}"/>
            </a:ext>
          </a:extLst>
        </xdr:cNvPr>
        <xdr:cNvSpPr txBox="1"/>
      </xdr:nvSpPr>
      <xdr:spPr>
        <a:xfrm>
          <a:off x="4095750" y="10401300"/>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0</xdr:colOff>
      <xdr:row>121</xdr:row>
      <xdr:rowOff>133350</xdr:rowOff>
    </xdr:from>
    <xdr:to>
      <xdr:col>2</xdr:col>
      <xdr:colOff>1857375</xdr:colOff>
      <xdr:row>126</xdr:row>
      <xdr:rowOff>85725</xdr:rowOff>
    </xdr:to>
    <xdr:sp macro="" textlink="">
      <xdr:nvSpPr>
        <xdr:cNvPr id="11" name="5 CuadroTexto">
          <a:extLst>
            <a:ext uri="{FF2B5EF4-FFF2-40B4-BE49-F238E27FC236}">
              <a16:creationId xmlns:a16="http://schemas.microsoft.com/office/drawing/2014/main" id="{CB6C263F-3F5C-44A1-B13C-C89D5DA32F34}"/>
            </a:ext>
          </a:extLst>
        </xdr:cNvPr>
        <xdr:cNvSpPr txBox="1"/>
      </xdr:nvSpPr>
      <xdr:spPr>
        <a:xfrm>
          <a:off x="114300" y="12753975"/>
          <a:ext cx="230505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2</xdr:col>
      <xdr:colOff>3609975</xdr:colOff>
      <xdr:row>121</xdr:row>
      <xdr:rowOff>142876</xdr:rowOff>
    </xdr:from>
    <xdr:to>
      <xdr:col>5</xdr:col>
      <xdr:colOff>704850</xdr:colOff>
      <xdr:row>127</xdr:row>
      <xdr:rowOff>76201</xdr:rowOff>
    </xdr:to>
    <xdr:sp macro="" textlink="">
      <xdr:nvSpPr>
        <xdr:cNvPr id="12" name="6 CuadroTexto">
          <a:extLst>
            <a:ext uri="{FF2B5EF4-FFF2-40B4-BE49-F238E27FC236}">
              <a16:creationId xmlns:a16="http://schemas.microsoft.com/office/drawing/2014/main" id="{CDB4B49D-F03D-4F06-B0FE-8A01330D19A7}"/>
            </a:ext>
          </a:extLst>
        </xdr:cNvPr>
        <xdr:cNvSpPr txBox="1"/>
      </xdr:nvSpPr>
      <xdr:spPr>
        <a:xfrm>
          <a:off x="4171950" y="12763501"/>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42702</xdr:rowOff>
    </xdr:from>
    <xdr:to>
      <xdr:col>2</xdr:col>
      <xdr:colOff>866775</xdr:colOff>
      <xdr:row>3</xdr:row>
      <xdr:rowOff>104775</xdr:rowOff>
    </xdr:to>
    <xdr:pic>
      <xdr:nvPicPr>
        <xdr:cNvPr id="9" name="Imagen 8">
          <a:extLst>
            <a:ext uri="{FF2B5EF4-FFF2-40B4-BE49-F238E27FC236}">
              <a16:creationId xmlns:a16="http://schemas.microsoft.com/office/drawing/2014/main" id="{98DBCF35-1DF0-48C1-9CCA-D3B0E28D97FD}"/>
            </a:ext>
          </a:extLst>
        </xdr:cNvPr>
        <xdr:cNvPicPr>
          <a:picLocks noChangeAspect="1"/>
        </xdr:cNvPicPr>
      </xdr:nvPicPr>
      <xdr:blipFill rotWithShape="1">
        <a:blip xmlns:r="http://schemas.openxmlformats.org/officeDocument/2006/relationships" r:embed="rId1"/>
        <a:srcRect l="3509" t="35350" r="36147" b="38594"/>
        <a:stretch/>
      </xdr:blipFill>
      <xdr:spPr>
        <a:xfrm>
          <a:off x="114300" y="204627"/>
          <a:ext cx="1314450" cy="443073"/>
        </a:xfrm>
        <a:prstGeom prst="rect">
          <a:avLst/>
        </a:prstGeom>
      </xdr:spPr>
    </xdr:pic>
    <xdr:clientData/>
  </xdr:twoCellAnchor>
  <xdr:twoCellAnchor editAs="oneCell">
    <xdr:from>
      <xdr:col>3</xdr:col>
      <xdr:colOff>801686</xdr:colOff>
      <xdr:row>1</xdr:row>
      <xdr:rowOff>57150</xdr:rowOff>
    </xdr:from>
    <xdr:to>
      <xdr:col>5</xdr:col>
      <xdr:colOff>1007826</xdr:colOff>
      <xdr:row>3</xdr:row>
      <xdr:rowOff>133350</xdr:rowOff>
    </xdr:to>
    <xdr:pic>
      <xdr:nvPicPr>
        <xdr:cNvPr id="10" name="Imagen 9">
          <a:extLst>
            <a:ext uri="{FF2B5EF4-FFF2-40B4-BE49-F238E27FC236}">
              <a16:creationId xmlns:a16="http://schemas.microsoft.com/office/drawing/2014/main" id="{16977159-F417-402F-BF14-C14CAB7160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26011" y="219075"/>
          <a:ext cx="1415815" cy="457200"/>
        </a:xfrm>
        <a:prstGeom prst="rect">
          <a:avLst/>
        </a:prstGeom>
        <a:noFill/>
        <a:ln>
          <a:noFill/>
        </a:ln>
      </xdr:spPr>
    </xdr:pic>
    <xdr:clientData/>
  </xdr:twoCellAnchor>
  <xdr:twoCellAnchor>
    <xdr:from>
      <xdr:col>1</xdr:col>
      <xdr:colOff>142875</xdr:colOff>
      <xdr:row>111</xdr:row>
      <xdr:rowOff>9526</xdr:rowOff>
    </xdr:from>
    <xdr:to>
      <xdr:col>2</xdr:col>
      <xdr:colOff>1762125</xdr:colOff>
      <xdr:row>115</xdr:row>
      <xdr:rowOff>76201</xdr:rowOff>
    </xdr:to>
    <xdr:sp macro="" textlink="">
      <xdr:nvSpPr>
        <xdr:cNvPr id="15" name="3 CuadroTexto">
          <a:extLst>
            <a:ext uri="{FF2B5EF4-FFF2-40B4-BE49-F238E27FC236}">
              <a16:creationId xmlns:a16="http://schemas.microsoft.com/office/drawing/2014/main" id="{66BA7930-2FB3-4193-A072-41F5360E008F}"/>
            </a:ext>
          </a:extLst>
        </xdr:cNvPr>
        <xdr:cNvSpPr txBox="1"/>
      </xdr:nvSpPr>
      <xdr:spPr>
        <a:xfrm>
          <a:off x="257175" y="10248901"/>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3486150</xdr:colOff>
      <xdr:row>111</xdr:row>
      <xdr:rowOff>0</xdr:rowOff>
    </xdr:from>
    <xdr:to>
      <xdr:col>6</xdr:col>
      <xdr:colOff>85725</xdr:colOff>
      <xdr:row>115</xdr:row>
      <xdr:rowOff>95250</xdr:rowOff>
    </xdr:to>
    <xdr:sp macro="" textlink="">
      <xdr:nvSpPr>
        <xdr:cNvPr id="16" name="4 CuadroTexto">
          <a:extLst>
            <a:ext uri="{FF2B5EF4-FFF2-40B4-BE49-F238E27FC236}">
              <a16:creationId xmlns:a16="http://schemas.microsoft.com/office/drawing/2014/main" id="{1DB0CBC7-8389-4B5F-863E-AA2F533CA510}"/>
            </a:ext>
          </a:extLst>
        </xdr:cNvPr>
        <xdr:cNvSpPr txBox="1"/>
      </xdr:nvSpPr>
      <xdr:spPr>
        <a:xfrm>
          <a:off x="4048125" y="10239375"/>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66675</xdr:colOff>
      <xdr:row>120</xdr:row>
      <xdr:rowOff>133350</xdr:rowOff>
    </xdr:from>
    <xdr:to>
      <xdr:col>2</xdr:col>
      <xdr:colOff>1809750</xdr:colOff>
      <xdr:row>125</xdr:row>
      <xdr:rowOff>85725</xdr:rowOff>
    </xdr:to>
    <xdr:sp macro="" textlink="">
      <xdr:nvSpPr>
        <xdr:cNvPr id="17" name="5 CuadroTexto">
          <a:extLst>
            <a:ext uri="{FF2B5EF4-FFF2-40B4-BE49-F238E27FC236}">
              <a16:creationId xmlns:a16="http://schemas.microsoft.com/office/drawing/2014/main" id="{A93A87CE-9B41-4055-83A7-8E33C3ABCA9F}"/>
            </a:ext>
          </a:extLst>
        </xdr:cNvPr>
        <xdr:cNvSpPr txBox="1"/>
      </xdr:nvSpPr>
      <xdr:spPr>
        <a:xfrm>
          <a:off x="66675" y="12592050"/>
          <a:ext cx="230505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3</xdr:col>
      <xdr:colOff>0</xdr:colOff>
      <xdr:row>120</xdr:row>
      <xdr:rowOff>142876</xdr:rowOff>
    </xdr:from>
    <xdr:to>
      <xdr:col>6</xdr:col>
      <xdr:colOff>114300</xdr:colOff>
      <xdr:row>126</xdr:row>
      <xdr:rowOff>76201</xdr:rowOff>
    </xdr:to>
    <xdr:sp macro="" textlink="">
      <xdr:nvSpPr>
        <xdr:cNvPr id="18" name="6 CuadroTexto">
          <a:extLst>
            <a:ext uri="{FF2B5EF4-FFF2-40B4-BE49-F238E27FC236}">
              <a16:creationId xmlns:a16="http://schemas.microsoft.com/office/drawing/2014/main" id="{C32B601E-FDA0-4D8F-B6DC-CBCEE1431C0E}"/>
            </a:ext>
          </a:extLst>
        </xdr:cNvPr>
        <xdr:cNvSpPr txBox="1"/>
      </xdr:nvSpPr>
      <xdr:spPr>
        <a:xfrm>
          <a:off x="4124325" y="12601576"/>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18706</xdr:rowOff>
    </xdr:from>
    <xdr:to>
      <xdr:col>1</xdr:col>
      <xdr:colOff>1977459</xdr:colOff>
      <xdr:row>3</xdr:row>
      <xdr:rowOff>161925</xdr:rowOff>
    </xdr:to>
    <xdr:pic>
      <xdr:nvPicPr>
        <xdr:cNvPr id="7" name="Imagen 6">
          <a:extLst>
            <a:ext uri="{FF2B5EF4-FFF2-40B4-BE49-F238E27FC236}">
              <a16:creationId xmlns:a16="http://schemas.microsoft.com/office/drawing/2014/main" id="{37F89831-D1B9-4174-942F-FE7354EC669F}"/>
            </a:ext>
          </a:extLst>
        </xdr:cNvPr>
        <xdr:cNvPicPr>
          <a:picLocks noChangeAspect="1"/>
        </xdr:cNvPicPr>
      </xdr:nvPicPr>
      <xdr:blipFill rotWithShape="1">
        <a:blip xmlns:r="http://schemas.openxmlformats.org/officeDocument/2006/relationships" r:embed="rId1"/>
        <a:srcRect l="3509" t="35350" r="36147" b="38594"/>
        <a:stretch/>
      </xdr:blipFill>
      <xdr:spPr>
        <a:xfrm>
          <a:off x="152400" y="18706"/>
          <a:ext cx="2120334" cy="714719"/>
        </a:xfrm>
        <a:prstGeom prst="rect">
          <a:avLst/>
        </a:prstGeom>
      </xdr:spPr>
    </xdr:pic>
    <xdr:clientData/>
  </xdr:twoCellAnchor>
  <xdr:twoCellAnchor editAs="oneCell">
    <xdr:from>
      <xdr:col>6</xdr:col>
      <xdr:colOff>3019425</xdr:colOff>
      <xdr:row>0</xdr:row>
      <xdr:rowOff>0</xdr:rowOff>
    </xdr:from>
    <xdr:to>
      <xdr:col>8</xdr:col>
      <xdr:colOff>952500</xdr:colOff>
      <xdr:row>4</xdr:row>
      <xdr:rowOff>72150</xdr:rowOff>
    </xdr:to>
    <xdr:pic>
      <xdr:nvPicPr>
        <xdr:cNvPr id="8" name="Imagen 7">
          <a:extLst>
            <a:ext uri="{FF2B5EF4-FFF2-40B4-BE49-F238E27FC236}">
              <a16:creationId xmlns:a16="http://schemas.microsoft.com/office/drawing/2014/main" id="{CAE05F53-A7D3-4207-9930-ACA686AFB2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4550" y="0"/>
          <a:ext cx="2524125" cy="815100"/>
        </a:xfrm>
        <a:prstGeom prst="rect">
          <a:avLst/>
        </a:prstGeom>
        <a:noFill/>
        <a:ln>
          <a:noFill/>
        </a:ln>
      </xdr:spPr>
    </xdr:pic>
    <xdr:clientData/>
  </xdr:twoCellAnchor>
  <xdr:twoCellAnchor>
    <xdr:from>
      <xdr:col>0</xdr:col>
      <xdr:colOff>0</xdr:colOff>
      <xdr:row>57</xdr:row>
      <xdr:rowOff>57150</xdr:rowOff>
    </xdr:from>
    <xdr:to>
      <xdr:col>1</xdr:col>
      <xdr:colOff>1876425</xdr:colOff>
      <xdr:row>63</xdr:row>
      <xdr:rowOff>133350</xdr:rowOff>
    </xdr:to>
    <xdr:sp macro="" textlink="">
      <xdr:nvSpPr>
        <xdr:cNvPr id="13" name="3 CuadroTexto">
          <a:extLst>
            <a:ext uri="{FF2B5EF4-FFF2-40B4-BE49-F238E27FC236}">
              <a16:creationId xmlns:a16="http://schemas.microsoft.com/office/drawing/2014/main" id="{AF1FBCD6-9B7C-4EA4-BF3A-758BA58C6125}"/>
            </a:ext>
          </a:extLst>
        </xdr:cNvPr>
        <xdr:cNvSpPr txBox="1"/>
      </xdr:nvSpPr>
      <xdr:spPr>
        <a:xfrm>
          <a:off x="0" y="9296400"/>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2638425</xdr:colOff>
      <xdr:row>57</xdr:row>
      <xdr:rowOff>47625</xdr:rowOff>
    </xdr:from>
    <xdr:to>
      <xdr:col>2</xdr:col>
      <xdr:colOff>1000125</xdr:colOff>
      <xdr:row>63</xdr:row>
      <xdr:rowOff>66675</xdr:rowOff>
    </xdr:to>
    <xdr:sp macro="" textlink="">
      <xdr:nvSpPr>
        <xdr:cNvPr id="14" name="4 CuadroTexto">
          <a:extLst>
            <a:ext uri="{FF2B5EF4-FFF2-40B4-BE49-F238E27FC236}">
              <a16:creationId xmlns:a16="http://schemas.microsoft.com/office/drawing/2014/main" id="{35B9839A-6D33-4A65-BFFA-A789E352D02D}"/>
            </a:ext>
          </a:extLst>
        </xdr:cNvPr>
        <xdr:cNvSpPr txBox="1"/>
      </xdr:nvSpPr>
      <xdr:spPr>
        <a:xfrm>
          <a:off x="2933700" y="9286875"/>
          <a:ext cx="20097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5</xdr:col>
      <xdr:colOff>28575</xdr:colOff>
      <xdr:row>57</xdr:row>
      <xdr:rowOff>47625</xdr:rowOff>
    </xdr:from>
    <xdr:to>
      <xdr:col>6</xdr:col>
      <xdr:colOff>2038350</xdr:colOff>
      <xdr:row>63</xdr:row>
      <xdr:rowOff>85725</xdr:rowOff>
    </xdr:to>
    <xdr:sp macro="" textlink="">
      <xdr:nvSpPr>
        <xdr:cNvPr id="15" name="5 CuadroTexto">
          <a:extLst>
            <a:ext uri="{FF2B5EF4-FFF2-40B4-BE49-F238E27FC236}">
              <a16:creationId xmlns:a16="http://schemas.microsoft.com/office/drawing/2014/main" id="{F1931909-7A8D-4DAC-B8BD-A567576BDB0D}"/>
            </a:ext>
          </a:extLst>
        </xdr:cNvPr>
        <xdr:cNvSpPr txBox="1"/>
      </xdr:nvSpPr>
      <xdr:spPr>
        <a:xfrm>
          <a:off x="6448425" y="9286875"/>
          <a:ext cx="230505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6</xdr:col>
      <xdr:colOff>2790825</xdr:colOff>
      <xdr:row>57</xdr:row>
      <xdr:rowOff>57150</xdr:rowOff>
    </xdr:from>
    <xdr:to>
      <xdr:col>8</xdr:col>
      <xdr:colOff>990600</xdr:colOff>
      <xdr:row>62</xdr:row>
      <xdr:rowOff>104775</xdr:rowOff>
    </xdr:to>
    <xdr:sp macro="" textlink="">
      <xdr:nvSpPr>
        <xdr:cNvPr id="16" name="6 CuadroTexto">
          <a:extLst>
            <a:ext uri="{FF2B5EF4-FFF2-40B4-BE49-F238E27FC236}">
              <a16:creationId xmlns:a16="http://schemas.microsoft.com/office/drawing/2014/main" id="{6F25EF06-A34F-45F6-9D3E-9B593EF68C02}"/>
            </a:ext>
          </a:extLst>
        </xdr:cNvPr>
        <xdr:cNvSpPr txBox="1"/>
      </xdr:nvSpPr>
      <xdr:spPr>
        <a:xfrm>
          <a:off x="9505950" y="9296400"/>
          <a:ext cx="2790825"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85725</xdr:colOff>
      <xdr:row>0</xdr:row>
      <xdr:rowOff>91290</xdr:rowOff>
    </xdr:from>
    <xdr:to>
      <xdr:col>0</xdr:col>
      <xdr:colOff>1143000</xdr:colOff>
      <xdr:row>2</xdr:row>
      <xdr:rowOff>66675</xdr:rowOff>
    </xdr:to>
    <xdr:pic>
      <xdr:nvPicPr>
        <xdr:cNvPr id="2" name="Imagen 1">
          <a:extLst>
            <a:ext uri="{FF2B5EF4-FFF2-40B4-BE49-F238E27FC236}">
              <a16:creationId xmlns:a16="http://schemas.microsoft.com/office/drawing/2014/main" id="{44010365-A7C9-44C6-8A2F-2EE1B420FE53}"/>
            </a:ext>
          </a:extLst>
        </xdr:cNvPr>
        <xdr:cNvPicPr>
          <a:picLocks noChangeAspect="1"/>
        </xdr:cNvPicPr>
      </xdr:nvPicPr>
      <xdr:blipFill rotWithShape="1">
        <a:blip xmlns:r="http://schemas.openxmlformats.org/officeDocument/2006/relationships" r:embed="rId1"/>
        <a:srcRect l="3509" t="35350" r="36147" b="38594"/>
        <a:stretch/>
      </xdr:blipFill>
      <xdr:spPr>
        <a:xfrm>
          <a:off x="85725" y="91290"/>
          <a:ext cx="1057275" cy="356385"/>
        </a:xfrm>
        <a:prstGeom prst="rect">
          <a:avLst/>
        </a:prstGeom>
      </xdr:spPr>
    </xdr:pic>
    <xdr:clientData/>
  </xdr:twoCellAnchor>
  <xdr:twoCellAnchor editAs="oneCell">
    <xdr:from>
      <xdr:col>3</xdr:col>
      <xdr:colOff>739351</xdr:colOff>
      <xdr:row>0</xdr:row>
      <xdr:rowOff>47625</xdr:rowOff>
    </xdr:from>
    <xdr:to>
      <xdr:col>4</xdr:col>
      <xdr:colOff>1354145</xdr:colOff>
      <xdr:row>2</xdr:row>
      <xdr:rowOff>114300</xdr:rowOff>
    </xdr:to>
    <xdr:pic>
      <xdr:nvPicPr>
        <xdr:cNvPr id="3" name="Imagen 2">
          <a:extLst>
            <a:ext uri="{FF2B5EF4-FFF2-40B4-BE49-F238E27FC236}">
              <a16:creationId xmlns:a16="http://schemas.microsoft.com/office/drawing/2014/main" id="{A5583EFA-097B-46D3-A7BB-52A658A928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63626" y="47625"/>
          <a:ext cx="1386319" cy="447675"/>
        </a:xfrm>
        <a:prstGeom prst="rect">
          <a:avLst/>
        </a:prstGeom>
        <a:noFill/>
        <a:ln>
          <a:noFill/>
        </a:ln>
      </xdr:spPr>
    </xdr:pic>
    <xdr:clientData/>
  </xdr:twoCellAnchor>
  <xdr:twoCellAnchor>
    <xdr:from>
      <xdr:col>0</xdr:col>
      <xdr:colOff>304800</xdr:colOff>
      <xdr:row>25</xdr:row>
      <xdr:rowOff>114301</xdr:rowOff>
    </xdr:from>
    <xdr:to>
      <xdr:col>1</xdr:col>
      <xdr:colOff>1047750</xdr:colOff>
      <xdr:row>30</xdr:row>
      <xdr:rowOff>76201</xdr:rowOff>
    </xdr:to>
    <xdr:sp macro="" textlink="">
      <xdr:nvSpPr>
        <xdr:cNvPr id="7" name="3 CuadroTexto">
          <a:extLst>
            <a:ext uri="{FF2B5EF4-FFF2-40B4-BE49-F238E27FC236}">
              <a16:creationId xmlns:a16="http://schemas.microsoft.com/office/drawing/2014/main" id="{62A66101-DAE4-4EC0-AE2A-A8680D180165}"/>
            </a:ext>
          </a:extLst>
        </xdr:cNvPr>
        <xdr:cNvSpPr txBox="1"/>
      </xdr:nvSpPr>
      <xdr:spPr>
        <a:xfrm>
          <a:off x="304800" y="4876801"/>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666750</xdr:colOff>
      <xdr:row>25</xdr:row>
      <xdr:rowOff>104775</xdr:rowOff>
    </xdr:from>
    <xdr:to>
      <xdr:col>4</xdr:col>
      <xdr:colOff>1228725</xdr:colOff>
      <xdr:row>30</xdr:row>
      <xdr:rowOff>95250</xdr:rowOff>
    </xdr:to>
    <xdr:sp macro="" textlink="">
      <xdr:nvSpPr>
        <xdr:cNvPr id="10" name="4 CuadroTexto">
          <a:extLst>
            <a:ext uri="{FF2B5EF4-FFF2-40B4-BE49-F238E27FC236}">
              <a16:creationId xmlns:a16="http://schemas.microsoft.com/office/drawing/2014/main" id="{25E3FDF0-04DE-46A3-82DA-BBC3D2130D42}"/>
            </a:ext>
          </a:extLst>
        </xdr:cNvPr>
        <xdr:cNvSpPr txBox="1"/>
      </xdr:nvSpPr>
      <xdr:spPr>
        <a:xfrm>
          <a:off x="3267075" y="4867275"/>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114300</xdr:colOff>
      <xdr:row>37</xdr:row>
      <xdr:rowOff>171450</xdr:rowOff>
    </xdr:from>
    <xdr:to>
      <xdr:col>1</xdr:col>
      <xdr:colOff>1095375</xdr:colOff>
      <xdr:row>43</xdr:row>
      <xdr:rowOff>85725</xdr:rowOff>
    </xdr:to>
    <xdr:sp macro="" textlink="">
      <xdr:nvSpPr>
        <xdr:cNvPr id="13" name="5 CuadroTexto">
          <a:extLst>
            <a:ext uri="{FF2B5EF4-FFF2-40B4-BE49-F238E27FC236}">
              <a16:creationId xmlns:a16="http://schemas.microsoft.com/office/drawing/2014/main" id="{FEA6CC75-4714-481A-9C47-D726856CE101}"/>
            </a:ext>
          </a:extLst>
        </xdr:cNvPr>
        <xdr:cNvSpPr txBox="1"/>
      </xdr:nvSpPr>
      <xdr:spPr>
        <a:xfrm>
          <a:off x="114300" y="7219950"/>
          <a:ext cx="23050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2</xdr:col>
      <xdr:colOff>742950</xdr:colOff>
      <xdr:row>37</xdr:row>
      <xdr:rowOff>180976</xdr:rowOff>
    </xdr:from>
    <xdr:to>
      <xdr:col>4</xdr:col>
      <xdr:colOff>1257300</xdr:colOff>
      <xdr:row>43</xdr:row>
      <xdr:rowOff>104776</xdr:rowOff>
    </xdr:to>
    <xdr:sp macro="" textlink="">
      <xdr:nvSpPr>
        <xdr:cNvPr id="14" name="6 CuadroTexto">
          <a:extLst>
            <a:ext uri="{FF2B5EF4-FFF2-40B4-BE49-F238E27FC236}">
              <a16:creationId xmlns:a16="http://schemas.microsoft.com/office/drawing/2014/main" id="{6C1C93FD-4811-4EAC-9E8D-70A4EABA932B}"/>
            </a:ext>
          </a:extLst>
        </xdr:cNvPr>
        <xdr:cNvSpPr txBox="1"/>
      </xdr:nvSpPr>
      <xdr:spPr>
        <a:xfrm>
          <a:off x="3343275" y="7229476"/>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161925</xdr:colOff>
      <xdr:row>1</xdr:row>
      <xdr:rowOff>53190</xdr:rowOff>
    </xdr:from>
    <xdr:to>
      <xdr:col>2</xdr:col>
      <xdr:colOff>457200</xdr:colOff>
      <xdr:row>2</xdr:row>
      <xdr:rowOff>38100</xdr:rowOff>
    </xdr:to>
    <xdr:pic>
      <xdr:nvPicPr>
        <xdr:cNvPr id="9" name="Imagen 8">
          <a:extLst>
            <a:ext uri="{FF2B5EF4-FFF2-40B4-BE49-F238E27FC236}">
              <a16:creationId xmlns:a16="http://schemas.microsoft.com/office/drawing/2014/main" id="{751FD184-511B-4A3B-BC53-0396A060181D}"/>
            </a:ext>
          </a:extLst>
        </xdr:cNvPr>
        <xdr:cNvPicPr>
          <a:picLocks noChangeAspect="1"/>
        </xdr:cNvPicPr>
      </xdr:nvPicPr>
      <xdr:blipFill rotWithShape="1">
        <a:blip xmlns:r="http://schemas.openxmlformats.org/officeDocument/2006/relationships" r:embed="rId1"/>
        <a:srcRect l="3509" t="35350" r="36147" b="38594"/>
        <a:stretch/>
      </xdr:blipFill>
      <xdr:spPr>
        <a:xfrm>
          <a:off x="161925" y="243690"/>
          <a:ext cx="1057275" cy="356385"/>
        </a:xfrm>
        <a:prstGeom prst="rect">
          <a:avLst/>
        </a:prstGeom>
      </xdr:spPr>
    </xdr:pic>
    <xdr:clientData/>
  </xdr:twoCellAnchor>
  <xdr:twoCellAnchor editAs="oneCell">
    <xdr:from>
      <xdr:col>7</xdr:col>
      <xdr:colOff>53551</xdr:colOff>
      <xdr:row>0</xdr:row>
      <xdr:rowOff>142875</xdr:rowOff>
    </xdr:from>
    <xdr:to>
      <xdr:col>8</xdr:col>
      <xdr:colOff>677870</xdr:colOff>
      <xdr:row>2</xdr:row>
      <xdr:rowOff>28575</xdr:rowOff>
    </xdr:to>
    <xdr:pic>
      <xdr:nvPicPr>
        <xdr:cNvPr id="10" name="Imagen 9">
          <a:extLst>
            <a:ext uri="{FF2B5EF4-FFF2-40B4-BE49-F238E27FC236}">
              <a16:creationId xmlns:a16="http://schemas.microsoft.com/office/drawing/2014/main" id="{BF100F54-6DFB-4EF8-A2CF-5DB258BF5E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5551" y="142875"/>
          <a:ext cx="1386319" cy="447675"/>
        </a:xfrm>
        <a:prstGeom prst="rect">
          <a:avLst/>
        </a:prstGeom>
        <a:noFill/>
        <a:ln>
          <a:noFill/>
        </a:ln>
      </xdr:spPr>
    </xdr:pic>
    <xdr:clientData/>
  </xdr:twoCellAnchor>
  <xdr:twoCellAnchor>
    <xdr:from>
      <xdr:col>1</xdr:col>
      <xdr:colOff>342900</xdr:colOff>
      <xdr:row>29</xdr:row>
      <xdr:rowOff>47626</xdr:rowOff>
    </xdr:from>
    <xdr:to>
      <xdr:col>4</xdr:col>
      <xdr:colOff>123825</xdr:colOff>
      <xdr:row>34</xdr:row>
      <xdr:rowOff>9526</xdr:rowOff>
    </xdr:to>
    <xdr:sp macro="" textlink="">
      <xdr:nvSpPr>
        <xdr:cNvPr id="11" name="3 CuadroTexto">
          <a:extLst>
            <a:ext uri="{FF2B5EF4-FFF2-40B4-BE49-F238E27FC236}">
              <a16:creationId xmlns:a16="http://schemas.microsoft.com/office/drawing/2014/main" id="{28AAD5FA-83B5-4F19-B0D3-A7E25477D77D}"/>
            </a:ext>
          </a:extLst>
        </xdr:cNvPr>
        <xdr:cNvSpPr txBox="1"/>
      </xdr:nvSpPr>
      <xdr:spPr>
        <a:xfrm>
          <a:off x="342900" y="7486651"/>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5</xdr:col>
      <xdr:colOff>257175</xdr:colOff>
      <xdr:row>29</xdr:row>
      <xdr:rowOff>38100</xdr:rowOff>
    </xdr:from>
    <xdr:to>
      <xdr:col>8</xdr:col>
      <xdr:colOff>428625</xdr:colOff>
      <xdr:row>34</xdr:row>
      <xdr:rowOff>28575</xdr:rowOff>
    </xdr:to>
    <xdr:sp macro="" textlink="">
      <xdr:nvSpPr>
        <xdr:cNvPr id="12" name="4 CuadroTexto">
          <a:extLst>
            <a:ext uri="{FF2B5EF4-FFF2-40B4-BE49-F238E27FC236}">
              <a16:creationId xmlns:a16="http://schemas.microsoft.com/office/drawing/2014/main" id="{6AB671AF-F5A4-47FC-8059-CB25B5C110F1}"/>
            </a:ext>
          </a:extLst>
        </xdr:cNvPr>
        <xdr:cNvSpPr txBox="1"/>
      </xdr:nvSpPr>
      <xdr:spPr>
        <a:xfrm>
          <a:off x="3305175" y="7477125"/>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152400</xdr:colOff>
      <xdr:row>41</xdr:row>
      <xdr:rowOff>104775</xdr:rowOff>
    </xdr:from>
    <xdr:to>
      <xdr:col>4</xdr:col>
      <xdr:colOff>171450</xdr:colOff>
      <xdr:row>47</xdr:row>
      <xdr:rowOff>19050</xdr:rowOff>
    </xdr:to>
    <xdr:sp macro="" textlink="">
      <xdr:nvSpPr>
        <xdr:cNvPr id="13" name="5 CuadroTexto">
          <a:extLst>
            <a:ext uri="{FF2B5EF4-FFF2-40B4-BE49-F238E27FC236}">
              <a16:creationId xmlns:a16="http://schemas.microsoft.com/office/drawing/2014/main" id="{3D2D3693-CD8C-46BF-B0C1-62BF9E78C749}"/>
            </a:ext>
          </a:extLst>
        </xdr:cNvPr>
        <xdr:cNvSpPr txBox="1"/>
      </xdr:nvSpPr>
      <xdr:spPr>
        <a:xfrm>
          <a:off x="152400" y="9829800"/>
          <a:ext cx="23050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333375</xdr:colOff>
      <xdr:row>41</xdr:row>
      <xdr:rowOff>114301</xdr:rowOff>
    </xdr:from>
    <xdr:to>
      <xdr:col>8</xdr:col>
      <xdr:colOff>457200</xdr:colOff>
      <xdr:row>47</xdr:row>
      <xdr:rowOff>38101</xdr:rowOff>
    </xdr:to>
    <xdr:sp macro="" textlink="">
      <xdr:nvSpPr>
        <xdr:cNvPr id="14" name="6 CuadroTexto">
          <a:extLst>
            <a:ext uri="{FF2B5EF4-FFF2-40B4-BE49-F238E27FC236}">
              <a16:creationId xmlns:a16="http://schemas.microsoft.com/office/drawing/2014/main" id="{E870D2F6-44E5-4C56-BD5C-08EA6527050A}"/>
            </a:ext>
          </a:extLst>
        </xdr:cNvPr>
        <xdr:cNvSpPr txBox="1"/>
      </xdr:nvSpPr>
      <xdr:spPr>
        <a:xfrm>
          <a:off x="3381375" y="9839326"/>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171450</xdr:colOff>
      <xdr:row>0</xdr:row>
      <xdr:rowOff>113956</xdr:rowOff>
    </xdr:from>
    <xdr:to>
      <xdr:col>2</xdr:col>
      <xdr:colOff>589349</xdr:colOff>
      <xdr:row>2</xdr:row>
      <xdr:rowOff>123825</xdr:rowOff>
    </xdr:to>
    <xdr:pic>
      <xdr:nvPicPr>
        <xdr:cNvPr id="7" name="Imagen 6">
          <a:extLst>
            <a:ext uri="{FF2B5EF4-FFF2-40B4-BE49-F238E27FC236}">
              <a16:creationId xmlns:a16="http://schemas.microsoft.com/office/drawing/2014/main" id="{E300E941-E015-4A8B-8544-935F254DC4D4}"/>
            </a:ext>
          </a:extLst>
        </xdr:cNvPr>
        <xdr:cNvPicPr>
          <a:picLocks noChangeAspect="1"/>
        </xdr:cNvPicPr>
      </xdr:nvPicPr>
      <xdr:blipFill rotWithShape="1">
        <a:blip xmlns:r="http://schemas.openxmlformats.org/officeDocument/2006/relationships" r:embed="rId1"/>
        <a:srcRect l="3509" t="35350" r="36147" b="38594"/>
        <a:stretch/>
      </xdr:blipFill>
      <xdr:spPr>
        <a:xfrm>
          <a:off x="171450" y="113956"/>
          <a:ext cx="1894274" cy="638519"/>
        </a:xfrm>
        <a:prstGeom prst="rect">
          <a:avLst/>
        </a:prstGeom>
      </xdr:spPr>
    </xdr:pic>
    <xdr:clientData/>
  </xdr:twoCellAnchor>
  <xdr:twoCellAnchor editAs="oneCell">
    <xdr:from>
      <xdr:col>8</xdr:col>
      <xdr:colOff>258761</xdr:colOff>
      <xdr:row>0</xdr:row>
      <xdr:rowOff>66675</xdr:rowOff>
    </xdr:from>
    <xdr:to>
      <xdr:col>9</xdr:col>
      <xdr:colOff>1266825</xdr:colOff>
      <xdr:row>3</xdr:row>
      <xdr:rowOff>19050</xdr:rowOff>
    </xdr:to>
    <xdr:pic>
      <xdr:nvPicPr>
        <xdr:cNvPr id="8" name="Imagen 7">
          <a:extLst>
            <a:ext uri="{FF2B5EF4-FFF2-40B4-BE49-F238E27FC236}">
              <a16:creationId xmlns:a16="http://schemas.microsoft.com/office/drawing/2014/main" id="{07320A25-6A16-46BF-9F72-11E6C8CA07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31186" y="66675"/>
          <a:ext cx="2389189" cy="771525"/>
        </a:xfrm>
        <a:prstGeom prst="rect">
          <a:avLst/>
        </a:prstGeom>
        <a:noFill/>
        <a:ln>
          <a:noFill/>
        </a:ln>
      </xdr:spPr>
    </xdr:pic>
    <xdr:clientData/>
  </xdr:twoCellAnchor>
  <xdr:twoCellAnchor>
    <xdr:from>
      <xdr:col>0</xdr:col>
      <xdr:colOff>133350</xdr:colOff>
      <xdr:row>18</xdr:row>
      <xdr:rowOff>114300</xdr:rowOff>
    </xdr:from>
    <xdr:to>
      <xdr:col>3</xdr:col>
      <xdr:colOff>9525</xdr:colOff>
      <xdr:row>23</xdr:row>
      <xdr:rowOff>171450</xdr:rowOff>
    </xdr:to>
    <xdr:sp macro="" textlink="">
      <xdr:nvSpPr>
        <xdr:cNvPr id="9" name="3 CuadroTexto">
          <a:extLst>
            <a:ext uri="{FF2B5EF4-FFF2-40B4-BE49-F238E27FC236}">
              <a16:creationId xmlns:a16="http://schemas.microsoft.com/office/drawing/2014/main" id="{7187908B-1898-40F4-9B44-093DA78DD5EA}"/>
            </a:ext>
          </a:extLst>
        </xdr:cNvPr>
        <xdr:cNvSpPr txBox="1"/>
      </xdr:nvSpPr>
      <xdr:spPr>
        <a:xfrm>
          <a:off x="133350" y="4362450"/>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3</xdr:col>
      <xdr:colOff>171450</xdr:colOff>
      <xdr:row>18</xdr:row>
      <xdr:rowOff>123824</xdr:rowOff>
    </xdr:from>
    <xdr:to>
      <xdr:col>5</xdr:col>
      <xdr:colOff>552450</xdr:colOff>
      <xdr:row>23</xdr:row>
      <xdr:rowOff>114299</xdr:rowOff>
    </xdr:to>
    <xdr:sp macro="" textlink="">
      <xdr:nvSpPr>
        <xdr:cNvPr id="10" name="4 CuadroTexto">
          <a:extLst>
            <a:ext uri="{FF2B5EF4-FFF2-40B4-BE49-F238E27FC236}">
              <a16:creationId xmlns:a16="http://schemas.microsoft.com/office/drawing/2014/main" id="{B342E3FC-23E1-43E7-9D6B-F734A0265355}"/>
            </a:ext>
          </a:extLst>
        </xdr:cNvPr>
        <xdr:cNvSpPr txBox="1"/>
      </xdr:nvSpPr>
      <xdr:spPr>
        <a:xfrm>
          <a:off x="2362200" y="4371974"/>
          <a:ext cx="27241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5</xdr:col>
      <xdr:colOff>571501</xdr:colOff>
      <xdr:row>18</xdr:row>
      <xdr:rowOff>123825</xdr:rowOff>
    </xdr:from>
    <xdr:to>
      <xdr:col>8</xdr:col>
      <xdr:colOff>1</xdr:colOff>
      <xdr:row>23</xdr:row>
      <xdr:rowOff>85725</xdr:rowOff>
    </xdr:to>
    <xdr:sp macro="" textlink="">
      <xdr:nvSpPr>
        <xdr:cNvPr id="11" name="5 CuadroTexto">
          <a:extLst>
            <a:ext uri="{FF2B5EF4-FFF2-40B4-BE49-F238E27FC236}">
              <a16:creationId xmlns:a16="http://schemas.microsoft.com/office/drawing/2014/main" id="{EBE51E95-269E-4C97-9EB2-3854A8EE254E}"/>
            </a:ext>
          </a:extLst>
        </xdr:cNvPr>
        <xdr:cNvSpPr txBox="1"/>
      </xdr:nvSpPr>
      <xdr:spPr>
        <a:xfrm>
          <a:off x="5105401" y="4200525"/>
          <a:ext cx="25336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8</xdr:col>
      <xdr:colOff>409575</xdr:colOff>
      <xdr:row>18</xdr:row>
      <xdr:rowOff>123825</xdr:rowOff>
    </xdr:from>
    <xdr:to>
      <xdr:col>9</xdr:col>
      <xdr:colOff>1285875</xdr:colOff>
      <xdr:row>23</xdr:row>
      <xdr:rowOff>76200</xdr:rowOff>
    </xdr:to>
    <xdr:sp macro="" textlink="">
      <xdr:nvSpPr>
        <xdr:cNvPr id="12" name="6 CuadroTexto">
          <a:extLst>
            <a:ext uri="{FF2B5EF4-FFF2-40B4-BE49-F238E27FC236}">
              <a16:creationId xmlns:a16="http://schemas.microsoft.com/office/drawing/2014/main" id="{8C8D59AE-D7B7-435F-90FB-00DD13877033}"/>
            </a:ext>
          </a:extLst>
        </xdr:cNvPr>
        <xdr:cNvSpPr txBox="1"/>
      </xdr:nvSpPr>
      <xdr:spPr>
        <a:xfrm>
          <a:off x="8382000" y="4371975"/>
          <a:ext cx="2257425"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57151</xdr:colOff>
      <xdr:row>0</xdr:row>
      <xdr:rowOff>104432</xdr:rowOff>
    </xdr:from>
    <xdr:to>
      <xdr:col>1</xdr:col>
      <xdr:colOff>438151</xdr:colOff>
      <xdr:row>2</xdr:row>
      <xdr:rowOff>108713</xdr:rowOff>
    </xdr:to>
    <xdr:pic>
      <xdr:nvPicPr>
        <xdr:cNvPr id="2" name="Imagen 1">
          <a:extLst>
            <a:ext uri="{FF2B5EF4-FFF2-40B4-BE49-F238E27FC236}">
              <a16:creationId xmlns:a16="http://schemas.microsoft.com/office/drawing/2014/main" id="{2D602A14-1D3A-4674-BE25-06077ADE1139}"/>
            </a:ext>
          </a:extLst>
        </xdr:cNvPr>
        <xdr:cNvPicPr>
          <a:picLocks noChangeAspect="1"/>
        </xdr:cNvPicPr>
      </xdr:nvPicPr>
      <xdr:blipFill rotWithShape="1">
        <a:blip xmlns:r="http://schemas.openxmlformats.org/officeDocument/2006/relationships" r:embed="rId1"/>
        <a:srcRect l="3509" t="35350" r="36147" b="38594"/>
        <a:stretch/>
      </xdr:blipFill>
      <xdr:spPr>
        <a:xfrm>
          <a:off x="57151" y="104432"/>
          <a:ext cx="1143000" cy="385281"/>
        </a:xfrm>
        <a:prstGeom prst="rect">
          <a:avLst/>
        </a:prstGeom>
      </xdr:spPr>
    </xdr:pic>
    <xdr:clientData/>
  </xdr:twoCellAnchor>
  <xdr:twoCellAnchor editAs="oneCell">
    <xdr:from>
      <xdr:col>6</xdr:col>
      <xdr:colOff>134937</xdr:colOff>
      <xdr:row>0</xdr:row>
      <xdr:rowOff>104775</xdr:rowOff>
    </xdr:from>
    <xdr:to>
      <xdr:col>7</xdr:col>
      <xdr:colOff>723900</xdr:colOff>
      <xdr:row>2</xdr:row>
      <xdr:rowOff>160032</xdr:rowOff>
    </xdr:to>
    <xdr:pic>
      <xdr:nvPicPr>
        <xdr:cNvPr id="8" name="Imagen 7">
          <a:extLst>
            <a:ext uri="{FF2B5EF4-FFF2-40B4-BE49-F238E27FC236}">
              <a16:creationId xmlns:a16="http://schemas.microsoft.com/office/drawing/2014/main" id="{5C1F7E63-6E33-4F40-BA8A-6B92EB3F0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6937" y="104775"/>
          <a:ext cx="1350963" cy="436257"/>
        </a:xfrm>
        <a:prstGeom prst="rect">
          <a:avLst/>
        </a:prstGeom>
        <a:noFill/>
        <a:ln>
          <a:noFill/>
        </a:ln>
      </xdr:spPr>
    </xdr:pic>
    <xdr:clientData/>
  </xdr:twoCellAnchor>
  <xdr:twoCellAnchor>
    <xdr:from>
      <xdr:col>0</xdr:col>
      <xdr:colOff>495300</xdr:colOff>
      <xdr:row>31</xdr:row>
      <xdr:rowOff>133351</xdr:rowOff>
    </xdr:from>
    <xdr:to>
      <xdr:col>3</xdr:col>
      <xdr:colOff>276225</xdr:colOff>
      <xdr:row>36</xdr:row>
      <xdr:rowOff>95251</xdr:rowOff>
    </xdr:to>
    <xdr:sp macro="" textlink="">
      <xdr:nvSpPr>
        <xdr:cNvPr id="9" name="3 CuadroTexto">
          <a:extLst>
            <a:ext uri="{FF2B5EF4-FFF2-40B4-BE49-F238E27FC236}">
              <a16:creationId xmlns:a16="http://schemas.microsoft.com/office/drawing/2014/main" id="{EDB42106-0734-419E-9D1D-DBFAA3DB7AD6}"/>
            </a:ext>
          </a:extLst>
        </xdr:cNvPr>
        <xdr:cNvSpPr txBox="1"/>
      </xdr:nvSpPr>
      <xdr:spPr>
        <a:xfrm>
          <a:off x="495300" y="6057901"/>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285750</xdr:colOff>
      <xdr:row>31</xdr:row>
      <xdr:rowOff>123825</xdr:rowOff>
    </xdr:from>
    <xdr:to>
      <xdr:col>7</xdr:col>
      <xdr:colOff>457200</xdr:colOff>
      <xdr:row>36</xdr:row>
      <xdr:rowOff>114300</xdr:rowOff>
    </xdr:to>
    <xdr:sp macro="" textlink="">
      <xdr:nvSpPr>
        <xdr:cNvPr id="10" name="4 CuadroTexto">
          <a:extLst>
            <a:ext uri="{FF2B5EF4-FFF2-40B4-BE49-F238E27FC236}">
              <a16:creationId xmlns:a16="http://schemas.microsoft.com/office/drawing/2014/main" id="{B31F655C-D168-49F4-82DF-1CE3B7B6802A}"/>
            </a:ext>
          </a:extLst>
        </xdr:cNvPr>
        <xdr:cNvSpPr txBox="1"/>
      </xdr:nvSpPr>
      <xdr:spPr>
        <a:xfrm>
          <a:off x="3333750" y="6048375"/>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371475</xdr:colOff>
      <xdr:row>40</xdr:row>
      <xdr:rowOff>123825</xdr:rowOff>
    </xdr:from>
    <xdr:to>
      <xdr:col>3</xdr:col>
      <xdr:colOff>390525</xdr:colOff>
      <xdr:row>46</xdr:row>
      <xdr:rowOff>38100</xdr:rowOff>
    </xdr:to>
    <xdr:sp macro="" textlink="">
      <xdr:nvSpPr>
        <xdr:cNvPr id="11" name="5 CuadroTexto">
          <a:extLst>
            <a:ext uri="{FF2B5EF4-FFF2-40B4-BE49-F238E27FC236}">
              <a16:creationId xmlns:a16="http://schemas.microsoft.com/office/drawing/2014/main" id="{4252F9D0-F94C-4A56-BFB5-84707F24EE52}"/>
            </a:ext>
          </a:extLst>
        </xdr:cNvPr>
        <xdr:cNvSpPr txBox="1"/>
      </xdr:nvSpPr>
      <xdr:spPr>
        <a:xfrm>
          <a:off x="371475" y="7762875"/>
          <a:ext cx="23050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333375</xdr:colOff>
      <xdr:row>40</xdr:row>
      <xdr:rowOff>123826</xdr:rowOff>
    </xdr:from>
    <xdr:to>
      <xdr:col>7</xdr:col>
      <xdr:colOff>457200</xdr:colOff>
      <xdr:row>46</xdr:row>
      <xdr:rowOff>47626</xdr:rowOff>
    </xdr:to>
    <xdr:sp macro="" textlink="">
      <xdr:nvSpPr>
        <xdr:cNvPr id="12" name="6 CuadroTexto">
          <a:extLst>
            <a:ext uri="{FF2B5EF4-FFF2-40B4-BE49-F238E27FC236}">
              <a16:creationId xmlns:a16="http://schemas.microsoft.com/office/drawing/2014/main" id="{F9000279-F34E-451B-B60E-9EED538CD5BC}"/>
            </a:ext>
          </a:extLst>
        </xdr:cNvPr>
        <xdr:cNvSpPr txBox="1"/>
      </xdr:nvSpPr>
      <xdr:spPr>
        <a:xfrm>
          <a:off x="3381375" y="7762876"/>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238125</xdr:colOff>
      <xdr:row>0</xdr:row>
      <xdr:rowOff>161925</xdr:rowOff>
    </xdr:from>
    <xdr:to>
      <xdr:col>2</xdr:col>
      <xdr:colOff>619125</xdr:colOff>
      <xdr:row>2</xdr:row>
      <xdr:rowOff>166206</xdr:rowOff>
    </xdr:to>
    <xdr:pic>
      <xdr:nvPicPr>
        <xdr:cNvPr id="9" name="Imagen 8">
          <a:extLst>
            <a:ext uri="{FF2B5EF4-FFF2-40B4-BE49-F238E27FC236}">
              <a16:creationId xmlns:a16="http://schemas.microsoft.com/office/drawing/2014/main" id="{28DA501D-72D9-42BD-93DA-B16278130C72}"/>
            </a:ext>
          </a:extLst>
        </xdr:cNvPr>
        <xdr:cNvPicPr>
          <a:picLocks noChangeAspect="1"/>
        </xdr:cNvPicPr>
      </xdr:nvPicPr>
      <xdr:blipFill rotWithShape="1">
        <a:blip xmlns:r="http://schemas.openxmlformats.org/officeDocument/2006/relationships" r:embed="rId1"/>
        <a:srcRect l="3509" t="35350" r="36147" b="38594"/>
        <a:stretch/>
      </xdr:blipFill>
      <xdr:spPr>
        <a:xfrm>
          <a:off x="514350" y="161925"/>
          <a:ext cx="1143000" cy="385281"/>
        </a:xfrm>
        <a:prstGeom prst="rect">
          <a:avLst/>
        </a:prstGeom>
      </xdr:spPr>
    </xdr:pic>
    <xdr:clientData/>
  </xdr:twoCellAnchor>
  <xdr:twoCellAnchor editAs="oneCell">
    <xdr:from>
      <xdr:col>6</xdr:col>
      <xdr:colOff>661748</xdr:colOff>
      <xdr:row>0</xdr:row>
      <xdr:rowOff>133351</xdr:rowOff>
    </xdr:from>
    <xdr:to>
      <xdr:col>8</xdr:col>
      <xdr:colOff>666750</xdr:colOff>
      <xdr:row>3</xdr:row>
      <xdr:rowOff>55601</xdr:rowOff>
    </xdr:to>
    <xdr:pic>
      <xdr:nvPicPr>
        <xdr:cNvPr id="10" name="Imagen 9">
          <a:extLst>
            <a:ext uri="{FF2B5EF4-FFF2-40B4-BE49-F238E27FC236}">
              <a16:creationId xmlns:a16="http://schemas.microsoft.com/office/drawing/2014/main" id="{22D4AFAB-70FF-4814-B804-2B197A0BD9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47973" y="133351"/>
          <a:ext cx="1529002" cy="493750"/>
        </a:xfrm>
        <a:prstGeom prst="rect">
          <a:avLst/>
        </a:prstGeom>
        <a:noFill/>
        <a:ln>
          <a:noFill/>
        </a:ln>
      </xdr:spPr>
    </xdr:pic>
    <xdr:clientData/>
  </xdr:twoCellAnchor>
  <xdr:twoCellAnchor>
    <xdr:from>
      <xdr:col>1</xdr:col>
      <xdr:colOff>504824</xdr:colOff>
      <xdr:row>31</xdr:row>
      <xdr:rowOff>152744</xdr:rowOff>
    </xdr:from>
    <xdr:to>
      <xdr:col>4</xdr:col>
      <xdr:colOff>285749</xdr:colOff>
      <xdr:row>36</xdr:row>
      <xdr:rowOff>114644</xdr:rowOff>
    </xdr:to>
    <xdr:sp macro="" textlink="">
      <xdr:nvSpPr>
        <xdr:cNvPr id="11" name="3 CuadroTexto">
          <a:extLst>
            <a:ext uri="{FF2B5EF4-FFF2-40B4-BE49-F238E27FC236}">
              <a16:creationId xmlns:a16="http://schemas.microsoft.com/office/drawing/2014/main" id="{C9A9D9CE-537A-4AA8-8055-A73BE5770B23}"/>
            </a:ext>
          </a:extLst>
        </xdr:cNvPr>
        <xdr:cNvSpPr txBox="1"/>
      </xdr:nvSpPr>
      <xdr:spPr>
        <a:xfrm>
          <a:off x="504824" y="6296369"/>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5</xdr:col>
      <xdr:colOff>295274</xdr:colOff>
      <xdr:row>31</xdr:row>
      <xdr:rowOff>143218</xdr:rowOff>
    </xdr:from>
    <xdr:to>
      <xdr:col>8</xdr:col>
      <xdr:colOff>466724</xdr:colOff>
      <xdr:row>36</xdr:row>
      <xdr:rowOff>133693</xdr:rowOff>
    </xdr:to>
    <xdr:sp macro="" textlink="">
      <xdr:nvSpPr>
        <xdr:cNvPr id="12" name="4 CuadroTexto">
          <a:extLst>
            <a:ext uri="{FF2B5EF4-FFF2-40B4-BE49-F238E27FC236}">
              <a16:creationId xmlns:a16="http://schemas.microsoft.com/office/drawing/2014/main" id="{3E0F612C-E37B-4BA9-B460-70E070E7F3BB}"/>
            </a:ext>
          </a:extLst>
        </xdr:cNvPr>
        <xdr:cNvSpPr txBox="1"/>
      </xdr:nvSpPr>
      <xdr:spPr>
        <a:xfrm>
          <a:off x="3343274" y="6286843"/>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380999</xdr:colOff>
      <xdr:row>40</xdr:row>
      <xdr:rowOff>143218</xdr:rowOff>
    </xdr:from>
    <xdr:to>
      <xdr:col>4</xdr:col>
      <xdr:colOff>400049</xdr:colOff>
      <xdr:row>46</xdr:row>
      <xdr:rowOff>57493</xdr:rowOff>
    </xdr:to>
    <xdr:sp macro="" textlink="">
      <xdr:nvSpPr>
        <xdr:cNvPr id="13" name="5 CuadroTexto">
          <a:extLst>
            <a:ext uri="{FF2B5EF4-FFF2-40B4-BE49-F238E27FC236}">
              <a16:creationId xmlns:a16="http://schemas.microsoft.com/office/drawing/2014/main" id="{02B761C1-5C32-4295-9C81-A8D0F0407991}"/>
            </a:ext>
          </a:extLst>
        </xdr:cNvPr>
        <xdr:cNvSpPr txBox="1"/>
      </xdr:nvSpPr>
      <xdr:spPr>
        <a:xfrm>
          <a:off x="380999" y="8001343"/>
          <a:ext cx="23050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342899</xdr:colOff>
      <xdr:row>40</xdr:row>
      <xdr:rowOff>143219</xdr:rowOff>
    </xdr:from>
    <xdr:to>
      <xdr:col>8</xdr:col>
      <xdr:colOff>466724</xdr:colOff>
      <xdr:row>46</xdr:row>
      <xdr:rowOff>67019</xdr:rowOff>
    </xdr:to>
    <xdr:sp macro="" textlink="">
      <xdr:nvSpPr>
        <xdr:cNvPr id="14" name="6 CuadroTexto">
          <a:extLst>
            <a:ext uri="{FF2B5EF4-FFF2-40B4-BE49-F238E27FC236}">
              <a16:creationId xmlns:a16="http://schemas.microsoft.com/office/drawing/2014/main" id="{CFECC6B7-49DA-449E-A43A-82868E0FD260}"/>
            </a:ext>
          </a:extLst>
        </xdr:cNvPr>
        <xdr:cNvSpPr txBox="1"/>
      </xdr:nvSpPr>
      <xdr:spPr>
        <a:xfrm>
          <a:off x="3390899" y="8001344"/>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238125</xdr:colOff>
      <xdr:row>0</xdr:row>
      <xdr:rowOff>85724</xdr:rowOff>
    </xdr:from>
    <xdr:to>
      <xdr:col>2</xdr:col>
      <xdr:colOff>619125</xdr:colOff>
      <xdr:row>2</xdr:row>
      <xdr:rowOff>90005</xdr:rowOff>
    </xdr:to>
    <xdr:pic>
      <xdr:nvPicPr>
        <xdr:cNvPr id="11" name="Imagen 10">
          <a:extLst>
            <a:ext uri="{FF2B5EF4-FFF2-40B4-BE49-F238E27FC236}">
              <a16:creationId xmlns:a16="http://schemas.microsoft.com/office/drawing/2014/main" id="{38866502-B70C-4FC8-A24B-4D4E2B62E594}"/>
            </a:ext>
          </a:extLst>
        </xdr:cNvPr>
        <xdr:cNvPicPr>
          <a:picLocks noChangeAspect="1"/>
        </xdr:cNvPicPr>
      </xdr:nvPicPr>
      <xdr:blipFill rotWithShape="1">
        <a:blip xmlns:r="http://schemas.openxmlformats.org/officeDocument/2006/relationships" r:embed="rId1"/>
        <a:srcRect l="3509" t="35350" r="36147" b="38594"/>
        <a:stretch/>
      </xdr:blipFill>
      <xdr:spPr>
        <a:xfrm>
          <a:off x="238125" y="85724"/>
          <a:ext cx="1143000" cy="385281"/>
        </a:xfrm>
        <a:prstGeom prst="rect">
          <a:avLst/>
        </a:prstGeom>
      </xdr:spPr>
    </xdr:pic>
    <xdr:clientData/>
  </xdr:twoCellAnchor>
  <xdr:twoCellAnchor editAs="oneCell">
    <xdr:from>
      <xdr:col>6</xdr:col>
      <xdr:colOff>661748</xdr:colOff>
      <xdr:row>0</xdr:row>
      <xdr:rowOff>57150</xdr:rowOff>
    </xdr:from>
    <xdr:to>
      <xdr:col>8</xdr:col>
      <xdr:colOff>666750</xdr:colOff>
      <xdr:row>2</xdr:row>
      <xdr:rowOff>169900</xdr:rowOff>
    </xdr:to>
    <xdr:pic>
      <xdr:nvPicPr>
        <xdr:cNvPr id="12" name="Imagen 11">
          <a:extLst>
            <a:ext uri="{FF2B5EF4-FFF2-40B4-BE49-F238E27FC236}">
              <a16:creationId xmlns:a16="http://schemas.microsoft.com/office/drawing/2014/main" id="{5226FC75-BF55-4574-8537-582DEE21B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71748" y="57150"/>
          <a:ext cx="1529002" cy="493750"/>
        </a:xfrm>
        <a:prstGeom prst="rect">
          <a:avLst/>
        </a:prstGeom>
        <a:noFill/>
        <a:ln>
          <a:noFill/>
        </a:ln>
      </xdr:spPr>
    </xdr:pic>
    <xdr:clientData/>
  </xdr:twoCellAnchor>
  <xdr:twoCellAnchor>
    <xdr:from>
      <xdr:col>1</xdr:col>
      <xdr:colOff>504824</xdr:colOff>
      <xdr:row>31</xdr:row>
      <xdr:rowOff>133693</xdr:rowOff>
    </xdr:from>
    <xdr:to>
      <xdr:col>4</xdr:col>
      <xdr:colOff>285749</xdr:colOff>
      <xdr:row>36</xdr:row>
      <xdr:rowOff>95593</xdr:rowOff>
    </xdr:to>
    <xdr:sp macro="" textlink="">
      <xdr:nvSpPr>
        <xdr:cNvPr id="13" name="3 CuadroTexto">
          <a:extLst>
            <a:ext uri="{FF2B5EF4-FFF2-40B4-BE49-F238E27FC236}">
              <a16:creationId xmlns:a16="http://schemas.microsoft.com/office/drawing/2014/main" id="{C3F911AE-F9E9-4FFA-A8E5-61F5470C52C8}"/>
            </a:ext>
          </a:extLst>
        </xdr:cNvPr>
        <xdr:cNvSpPr txBox="1"/>
      </xdr:nvSpPr>
      <xdr:spPr>
        <a:xfrm>
          <a:off x="504824" y="6220168"/>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5</xdr:col>
      <xdr:colOff>295274</xdr:colOff>
      <xdr:row>31</xdr:row>
      <xdr:rowOff>124167</xdr:rowOff>
    </xdr:from>
    <xdr:to>
      <xdr:col>8</xdr:col>
      <xdr:colOff>466724</xdr:colOff>
      <xdr:row>36</xdr:row>
      <xdr:rowOff>114642</xdr:rowOff>
    </xdr:to>
    <xdr:sp macro="" textlink="">
      <xdr:nvSpPr>
        <xdr:cNvPr id="14" name="4 CuadroTexto">
          <a:extLst>
            <a:ext uri="{FF2B5EF4-FFF2-40B4-BE49-F238E27FC236}">
              <a16:creationId xmlns:a16="http://schemas.microsoft.com/office/drawing/2014/main" id="{824197A3-616C-4BAF-AFD5-EB73EF72B621}"/>
            </a:ext>
          </a:extLst>
        </xdr:cNvPr>
        <xdr:cNvSpPr txBox="1"/>
      </xdr:nvSpPr>
      <xdr:spPr>
        <a:xfrm>
          <a:off x="3343274" y="6210642"/>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380999</xdr:colOff>
      <xdr:row>40</xdr:row>
      <xdr:rowOff>124167</xdr:rowOff>
    </xdr:from>
    <xdr:to>
      <xdr:col>4</xdr:col>
      <xdr:colOff>400049</xdr:colOff>
      <xdr:row>46</xdr:row>
      <xdr:rowOff>38442</xdr:rowOff>
    </xdr:to>
    <xdr:sp macro="" textlink="">
      <xdr:nvSpPr>
        <xdr:cNvPr id="15" name="5 CuadroTexto">
          <a:extLst>
            <a:ext uri="{FF2B5EF4-FFF2-40B4-BE49-F238E27FC236}">
              <a16:creationId xmlns:a16="http://schemas.microsoft.com/office/drawing/2014/main" id="{B4DCD629-A7E0-4311-AFBA-24FFC31099F8}"/>
            </a:ext>
          </a:extLst>
        </xdr:cNvPr>
        <xdr:cNvSpPr txBox="1"/>
      </xdr:nvSpPr>
      <xdr:spPr>
        <a:xfrm>
          <a:off x="380999" y="7925142"/>
          <a:ext cx="23050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342899</xdr:colOff>
      <xdr:row>40</xdr:row>
      <xdr:rowOff>124168</xdr:rowOff>
    </xdr:from>
    <xdr:to>
      <xdr:col>8</xdr:col>
      <xdr:colOff>466724</xdr:colOff>
      <xdr:row>46</xdr:row>
      <xdr:rowOff>47968</xdr:rowOff>
    </xdr:to>
    <xdr:sp macro="" textlink="">
      <xdr:nvSpPr>
        <xdr:cNvPr id="16" name="6 CuadroTexto">
          <a:extLst>
            <a:ext uri="{FF2B5EF4-FFF2-40B4-BE49-F238E27FC236}">
              <a16:creationId xmlns:a16="http://schemas.microsoft.com/office/drawing/2014/main" id="{845B4559-6AFC-485D-8C3F-30E64EE42B05}"/>
            </a:ext>
          </a:extLst>
        </xdr:cNvPr>
        <xdr:cNvSpPr txBox="1"/>
      </xdr:nvSpPr>
      <xdr:spPr>
        <a:xfrm>
          <a:off x="3390899" y="7925143"/>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152400</xdr:colOff>
      <xdr:row>0</xdr:row>
      <xdr:rowOff>124146</xdr:rowOff>
    </xdr:from>
    <xdr:to>
      <xdr:col>1</xdr:col>
      <xdr:colOff>676275</xdr:colOff>
      <xdr:row>3</xdr:row>
      <xdr:rowOff>95250</xdr:rowOff>
    </xdr:to>
    <xdr:pic>
      <xdr:nvPicPr>
        <xdr:cNvPr id="7" name="Imagen 6">
          <a:extLst>
            <a:ext uri="{FF2B5EF4-FFF2-40B4-BE49-F238E27FC236}">
              <a16:creationId xmlns:a16="http://schemas.microsoft.com/office/drawing/2014/main" id="{C40120F2-C068-4539-95A0-068CCBD3CBFB}"/>
            </a:ext>
          </a:extLst>
        </xdr:cNvPr>
        <xdr:cNvPicPr>
          <a:picLocks noChangeAspect="1"/>
        </xdr:cNvPicPr>
      </xdr:nvPicPr>
      <xdr:blipFill rotWithShape="1">
        <a:blip xmlns:r="http://schemas.openxmlformats.org/officeDocument/2006/relationships" r:embed="rId1"/>
        <a:srcRect l="3509" t="35350" r="36147" b="38594"/>
        <a:stretch/>
      </xdr:blipFill>
      <xdr:spPr>
        <a:xfrm>
          <a:off x="152400" y="124146"/>
          <a:ext cx="1609725" cy="542604"/>
        </a:xfrm>
        <a:prstGeom prst="rect">
          <a:avLst/>
        </a:prstGeom>
      </xdr:spPr>
    </xdr:pic>
    <xdr:clientData/>
  </xdr:twoCellAnchor>
  <xdr:twoCellAnchor editAs="oneCell">
    <xdr:from>
      <xdr:col>4</xdr:col>
      <xdr:colOff>344487</xdr:colOff>
      <xdr:row>0</xdr:row>
      <xdr:rowOff>30170</xdr:rowOff>
    </xdr:from>
    <xdr:to>
      <xdr:col>5</xdr:col>
      <xdr:colOff>1393708</xdr:colOff>
      <xdr:row>3</xdr:row>
      <xdr:rowOff>114300</xdr:rowOff>
    </xdr:to>
    <xdr:pic>
      <xdr:nvPicPr>
        <xdr:cNvPr id="8" name="Imagen 7">
          <a:extLst>
            <a:ext uri="{FF2B5EF4-FFF2-40B4-BE49-F238E27FC236}">
              <a16:creationId xmlns:a16="http://schemas.microsoft.com/office/drawing/2014/main" id="{3EE3232C-BE51-4400-B59E-C4B6F19909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4737" y="30170"/>
          <a:ext cx="2030296" cy="655630"/>
        </a:xfrm>
        <a:prstGeom prst="rect">
          <a:avLst/>
        </a:prstGeom>
        <a:noFill/>
        <a:ln>
          <a:noFill/>
        </a:ln>
      </xdr:spPr>
    </xdr:pic>
    <xdr:clientData/>
  </xdr:twoCellAnchor>
  <xdr:twoCellAnchor>
    <xdr:from>
      <xdr:col>0</xdr:col>
      <xdr:colOff>0</xdr:colOff>
      <xdr:row>135</xdr:row>
      <xdr:rowOff>152400</xdr:rowOff>
    </xdr:from>
    <xdr:to>
      <xdr:col>1</xdr:col>
      <xdr:colOff>981075</xdr:colOff>
      <xdr:row>141</xdr:row>
      <xdr:rowOff>19050</xdr:rowOff>
    </xdr:to>
    <xdr:sp macro="" textlink="">
      <xdr:nvSpPr>
        <xdr:cNvPr id="9" name="3 CuadroTexto">
          <a:extLst>
            <a:ext uri="{FF2B5EF4-FFF2-40B4-BE49-F238E27FC236}">
              <a16:creationId xmlns:a16="http://schemas.microsoft.com/office/drawing/2014/main" id="{EE4738EF-641F-408D-88CB-AD5DBF0D61C5}"/>
            </a:ext>
          </a:extLst>
        </xdr:cNvPr>
        <xdr:cNvSpPr txBox="1"/>
      </xdr:nvSpPr>
      <xdr:spPr>
        <a:xfrm>
          <a:off x="0" y="32413575"/>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847726</xdr:colOff>
      <xdr:row>135</xdr:row>
      <xdr:rowOff>161924</xdr:rowOff>
    </xdr:from>
    <xdr:to>
      <xdr:col>2</xdr:col>
      <xdr:colOff>752476</xdr:colOff>
      <xdr:row>140</xdr:row>
      <xdr:rowOff>152399</xdr:rowOff>
    </xdr:to>
    <xdr:sp macro="" textlink="">
      <xdr:nvSpPr>
        <xdr:cNvPr id="10" name="4 CuadroTexto">
          <a:extLst>
            <a:ext uri="{FF2B5EF4-FFF2-40B4-BE49-F238E27FC236}">
              <a16:creationId xmlns:a16="http://schemas.microsoft.com/office/drawing/2014/main" id="{58E335BA-97B8-41ED-91D7-297042306F63}"/>
            </a:ext>
          </a:extLst>
        </xdr:cNvPr>
        <xdr:cNvSpPr txBox="1"/>
      </xdr:nvSpPr>
      <xdr:spPr>
        <a:xfrm>
          <a:off x="1933576" y="32423099"/>
          <a:ext cx="22098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600075</xdr:colOff>
      <xdr:row>135</xdr:row>
      <xdr:rowOff>161925</xdr:rowOff>
    </xdr:from>
    <xdr:to>
      <xdr:col>4</xdr:col>
      <xdr:colOff>542925</xdr:colOff>
      <xdr:row>140</xdr:row>
      <xdr:rowOff>123825</xdr:rowOff>
    </xdr:to>
    <xdr:sp macro="" textlink="">
      <xdr:nvSpPr>
        <xdr:cNvPr id="11" name="5 CuadroTexto">
          <a:extLst>
            <a:ext uri="{FF2B5EF4-FFF2-40B4-BE49-F238E27FC236}">
              <a16:creationId xmlns:a16="http://schemas.microsoft.com/office/drawing/2014/main" id="{23A9B371-EA8B-4B47-B49A-4E38A663FA8C}"/>
            </a:ext>
          </a:extLst>
        </xdr:cNvPr>
        <xdr:cNvSpPr txBox="1"/>
      </xdr:nvSpPr>
      <xdr:spPr>
        <a:xfrm>
          <a:off x="3990975" y="3242310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361950</xdr:colOff>
      <xdr:row>135</xdr:row>
      <xdr:rowOff>161925</xdr:rowOff>
    </xdr:from>
    <xdr:to>
      <xdr:col>6</xdr:col>
      <xdr:colOff>95250</xdr:colOff>
      <xdr:row>140</xdr:row>
      <xdr:rowOff>114300</xdr:rowOff>
    </xdr:to>
    <xdr:sp macro="" textlink="">
      <xdr:nvSpPr>
        <xdr:cNvPr id="12" name="6 CuadroTexto">
          <a:extLst>
            <a:ext uri="{FF2B5EF4-FFF2-40B4-BE49-F238E27FC236}">
              <a16:creationId xmlns:a16="http://schemas.microsoft.com/office/drawing/2014/main" id="{494C3731-205C-4F49-A65D-8F1A2813FFA0}"/>
            </a:ext>
          </a:extLst>
        </xdr:cNvPr>
        <xdr:cNvSpPr txBox="1"/>
      </xdr:nvSpPr>
      <xdr:spPr>
        <a:xfrm>
          <a:off x="6172200" y="3242310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0</xdr:row>
      <xdr:rowOff>123481</xdr:rowOff>
    </xdr:from>
    <xdr:to>
      <xdr:col>1</xdr:col>
      <xdr:colOff>361950</xdr:colOff>
      <xdr:row>2</xdr:row>
      <xdr:rowOff>98866</xdr:rowOff>
    </xdr:to>
    <xdr:pic>
      <xdr:nvPicPr>
        <xdr:cNvPr id="7" name="Imagen 6">
          <a:extLst>
            <a:ext uri="{FF2B5EF4-FFF2-40B4-BE49-F238E27FC236}">
              <a16:creationId xmlns:a16="http://schemas.microsoft.com/office/drawing/2014/main" id="{070C22FF-E7C7-4F0A-86CB-27C49EE15FE5}"/>
            </a:ext>
          </a:extLst>
        </xdr:cNvPr>
        <xdr:cNvPicPr>
          <a:picLocks noChangeAspect="1"/>
        </xdr:cNvPicPr>
      </xdr:nvPicPr>
      <xdr:blipFill rotWithShape="1">
        <a:blip xmlns:r="http://schemas.openxmlformats.org/officeDocument/2006/relationships" r:embed="rId1"/>
        <a:srcRect l="3509" t="35350" r="36147" b="38594"/>
        <a:stretch/>
      </xdr:blipFill>
      <xdr:spPr>
        <a:xfrm>
          <a:off x="66675" y="123481"/>
          <a:ext cx="1057275" cy="356385"/>
        </a:xfrm>
        <a:prstGeom prst="rect">
          <a:avLst/>
        </a:prstGeom>
      </xdr:spPr>
    </xdr:pic>
    <xdr:clientData/>
  </xdr:twoCellAnchor>
  <xdr:twoCellAnchor editAs="oneCell">
    <xdr:from>
      <xdr:col>4</xdr:col>
      <xdr:colOff>268286</xdr:colOff>
      <xdr:row>0</xdr:row>
      <xdr:rowOff>57151</xdr:rowOff>
    </xdr:from>
    <xdr:to>
      <xdr:col>5</xdr:col>
      <xdr:colOff>758334</xdr:colOff>
      <xdr:row>2</xdr:row>
      <xdr:rowOff>114301</xdr:rowOff>
    </xdr:to>
    <xdr:pic>
      <xdr:nvPicPr>
        <xdr:cNvPr id="8" name="Imagen 7">
          <a:extLst>
            <a:ext uri="{FF2B5EF4-FFF2-40B4-BE49-F238E27FC236}">
              <a16:creationId xmlns:a16="http://schemas.microsoft.com/office/drawing/2014/main" id="{06FB8A19-8C6F-4909-B39F-F4A0DCB0A4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6486" y="57151"/>
          <a:ext cx="1356823" cy="438150"/>
        </a:xfrm>
        <a:prstGeom prst="rect">
          <a:avLst/>
        </a:prstGeom>
        <a:noFill/>
        <a:ln>
          <a:noFill/>
        </a:ln>
      </xdr:spPr>
    </xdr:pic>
    <xdr:clientData/>
  </xdr:twoCellAnchor>
  <xdr:twoCellAnchor>
    <xdr:from>
      <xdr:col>0</xdr:col>
      <xdr:colOff>495300</xdr:colOff>
      <xdr:row>13</xdr:row>
      <xdr:rowOff>133350</xdr:rowOff>
    </xdr:from>
    <xdr:to>
      <xdr:col>1</xdr:col>
      <xdr:colOff>1800225</xdr:colOff>
      <xdr:row>19</xdr:row>
      <xdr:rowOff>0</xdr:rowOff>
    </xdr:to>
    <xdr:sp macro="" textlink="">
      <xdr:nvSpPr>
        <xdr:cNvPr id="2" name="3 CuadroTexto">
          <a:extLst>
            <a:ext uri="{FF2B5EF4-FFF2-40B4-BE49-F238E27FC236}">
              <a16:creationId xmlns:a16="http://schemas.microsoft.com/office/drawing/2014/main" id="{23A687E1-271B-4D6E-AF29-432B2C5EC639}"/>
            </a:ext>
          </a:extLst>
        </xdr:cNvPr>
        <xdr:cNvSpPr txBox="1"/>
      </xdr:nvSpPr>
      <xdr:spPr>
        <a:xfrm>
          <a:off x="495300" y="2905125"/>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3</xdr:col>
      <xdr:colOff>66676</xdr:colOff>
      <xdr:row>13</xdr:row>
      <xdr:rowOff>142874</xdr:rowOff>
    </xdr:from>
    <xdr:to>
      <xdr:col>5</xdr:col>
      <xdr:colOff>571501</xdr:colOff>
      <xdr:row>18</xdr:row>
      <xdr:rowOff>133349</xdr:rowOff>
    </xdr:to>
    <xdr:sp macro="" textlink="">
      <xdr:nvSpPr>
        <xdr:cNvPr id="3" name="4 CuadroTexto">
          <a:extLst>
            <a:ext uri="{FF2B5EF4-FFF2-40B4-BE49-F238E27FC236}">
              <a16:creationId xmlns:a16="http://schemas.microsoft.com/office/drawing/2014/main" id="{C87781DB-C12F-455E-89E2-91C194E3D681}"/>
            </a:ext>
          </a:extLst>
        </xdr:cNvPr>
        <xdr:cNvSpPr txBox="1"/>
      </xdr:nvSpPr>
      <xdr:spPr>
        <a:xfrm>
          <a:off x="3876676" y="2914649"/>
          <a:ext cx="22098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390525</xdr:colOff>
      <xdr:row>21</xdr:row>
      <xdr:rowOff>95250</xdr:rowOff>
    </xdr:from>
    <xdr:to>
      <xdr:col>1</xdr:col>
      <xdr:colOff>1990725</xdr:colOff>
      <xdr:row>26</xdr:row>
      <xdr:rowOff>57150</xdr:rowOff>
    </xdr:to>
    <xdr:sp macro="" textlink="">
      <xdr:nvSpPr>
        <xdr:cNvPr id="9" name="5 CuadroTexto">
          <a:extLst>
            <a:ext uri="{FF2B5EF4-FFF2-40B4-BE49-F238E27FC236}">
              <a16:creationId xmlns:a16="http://schemas.microsoft.com/office/drawing/2014/main" id="{6DC0256A-3898-46C8-83BB-E88340C757B5}"/>
            </a:ext>
          </a:extLst>
        </xdr:cNvPr>
        <xdr:cNvSpPr txBox="1"/>
      </xdr:nvSpPr>
      <xdr:spPr>
        <a:xfrm>
          <a:off x="390525" y="439102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3</xdr:col>
      <xdr:colOff>200025</xdr:colOff>
      <xdr:row>21</xdr:row>
      <xdr:rowOff>123825</xdr:rowOff>
    </xdr:from>
    <xdr:to>
      <xdr:col>5</xdr:col>
      <xdr:colOff>628650</xdr:colOff>
      <xdr:row>26</xdr:row>
      <xdr:rowOff>76200</xdr:rowOff>
    </xdr:to>
    <xdr:sp macro="" textlink="">
      <xdr:nvSpPr>
        <xdr:cNvPr id="10" name="6 CuadroTexto">
          <a:extLst>
            <a:ext uri="{FF2B5EF4-FFF2-40B4-BE49-F238E27FC236}">
              <a16:creationId xmlns:a16="http://schemas.microsoft.com/office/drawing/2014/main" id="{86412340-234F-4D28-AB0A-A9469B6A83E1}"/>
            </a:ext>
          </a:extLst>
        </xdr:cNvPr>
        <xdr:cNvSpPr txBox="1"/>
      </xdr:nvSpPr>
      <xdr:spPr>
        <a:xfrm>
          <a:off x="4010025" y="441960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142875</xdr:colOff>
      <xdr:row>0</xdr:row>
      <xdr:rowOff>137738</xdr:rowOff>
    </xdr:from>
    <xdr:to>
      <xdr:col>1</xdr:col>
      <xdr:colOff>752475</xdr:colOff>
      <xdr:row>3</xdr:row>
      <xdr:rowOff>28575</xdr:rowOff>
    </xdr:to>
    <xdr:pic>
      <xdr:nvPicPr>
        <xdr:cNvPr id="2" name="Imagen 1">
          <a:extLst>
            <a:ext uri="{FF2B5EF4-FFF2-40B4-BE49-F238E27FC236}">
              <a16:creationId xmlns:a16="http://schemas.microsoft.com/office/drawing/2014/main" id="{ED6744A7-6BF4-4F9D-BEB0-11E589BF0D7F}"/>
            </a:ext>
          </a:extLst>
        </xdr:cNvPr>
        <xdr:cNvPicPr>
          <a:picLocks noChangeAspect="1"/>
        </xdr:cNvPicPr>
      </xdr:nvPicPr>
      <xdr:blipFill rotWithShape="1">
        <a:blip xmlns:r="http://schemas.openxmlformats.org/officeDocument/2006/relationships" r:embed="rId1"/>
        <a:srcRect l="3509" t="35350" r="36147" b="38594"/>
        <a:stretch/>
      </xdr:blipFill>
      <xdr:spPr>
        <a:xfrm>
          <a:off x="142875" y="137738"/>
          <a:ext cx="1371600" cy="462337"/>
        </a:xfrm>
        <a:prstGeom prst="rect">
          <a:avLst/>
        </a:prstGeom>
      </xdr:spPr>
    </xdr:pic>
    <xdr:clientData/>
  </xdr:twoCellAnchor>
  <xdr:twoCellAnchor editAs="oneCell">
    <xdr:from>
      <xdr:col>5</xdr:col>
      <xdr:colOff>554036</xdr:colOff>
      <xdr:row>0</xdr:row>
      <xdr:rowOff>117631</xdr:rowOff>
    </xdr:from>
    <xdr:to>
      <xdr:col>7</xdr:col>
      <xdr:colOff>759993</xdr:colOff>
      <xdr:row>3</xdr:row>
      <xdr:rowOff>104775</xdr:rowOff>
    </xdr:to>
    <xdr:pic>
      <xdr:nvPicPr>
        <xdr:cNvPr id="8" name="Imagen 7">
          <a:extLst>
            <a:ext uri="{FF2B5EF4-FFF2-40B4-BE49-F238E27FC236}">
              <a16:creationId xmlns:a16="http://schemas.microsoft.com/office/drawing/2014/main" id="{B6EECB1D-A6B0-4DF0-9B23-7F0FC2279A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64036" y="117631"/>
          <a:ext cx="1729957" cy="558644"/>
        </a:xfrm>
        <a:prstGeom prst="rect">
          <a:avLst/>
        </a:prstGeom>
        <a:noFill/>
        <a:ln>
          <a:noFill/>
        </a:ln>
      </xdr:spPr>
    </xdr:pic>
    <xdr:clientData/>
  </xdr:twoCellAnchor>
  <xdr:twoCellAnchor>
    <xdr:from>
      <xdr:col>0</xdr:col>
      <xdr:colOff>152400</xdr:colOff>
      <xdr:row>33</xdr:row>
      <xdr:rowOff>104775</xdr:rowOff>
    </xdr:from>
    <xdr:to>
      <xdr:col>2</xdr:col>
      <xdr:colOff>695325</xdr:colOff>
      <xdr:row>38</xdr:row>
      <xdr:rowOff>161925</xdr:rowOff>
    </xdr:to>
    <xdr:sp macro="" textlink="">
      <xdr:nvSpPr>
        <xdr:cNvPr id="6" name="3 CuadroTexto">
          <a:extLst>
            <a:ext uri="{FF2B5EF4-FFF2-40B4-BE49-F238E27FC236}">
              <a16:creationId xmlns:a16="http://schemas.microsoft.com/office/drawing/2014/main" id="{C1A2DFBF-E51C-44A7-8127-B7BB9948DF28}"/>
            </a:ext>
          </a:extLst>
        </xdr:cNvPr>
        <xdr:cNvSpPr txBox="1"/>
      </xdr:nvSpPr>
      <xdr:spPr>
        <a:xfrm>
          <a:off x="152400" y="6610350"/>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485776</xdr:colOff>
      <xdr:row>33</xdr:row>
      <xdr:rowOff>114299</xdr:rowOff>
    </xdr:from>
    <xdr:to>
      <xdr:col>7</xdr:col>
      <xdr:colOff>409576</xdr:colOff>
      <xdr:row>38</xdr:row>
      <xdr:rowOff>104774</xdr:rowOff>
    </xdr:to>
    <xdr:sp macro="" textlink="">
      <xdr:nvSpPr>
        <xdr:cNvPr id="7" name="4 CuadroTexto">
          <a:extLst>
            <a:ext uri="{FF2B5EF4-FFF2-40B4-BE49-F238E27FC236}">
              <a16:creationId xmlns:a16="http://schemas.microsoft.com/office/drawing/2014/main" id="{F5C97AB4-7B30-4478-ADB4-0B6E18F4D8DD}"/>
            </a:ext>
          </a:extLst>
        </xdr:cNvPr>
        <xdr:cNvSpPr txBox="1"/>
      </xdr:nvSpPr>
      <xdr:spPr>
        <a:xfrm>
          <a:off x="3533776" y="6619874"/>
          <a:ext cx="22098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47625</xdr:colOff>
      <xdr:row>41</xdr:row>
      <xdr:rowOff>66675</xdr:rowOff>
    </xdr:from>
    <xdr:to>
      <xdr:col>3</xdr:col>
      <xdr:colOff>123825</xdr:colOff>
      <xdr:row>46</xdr:row>
      <xdr:rowOff>28575</xdr:rowOff>
    </xdr:to>
    <xdr:sp macro="" textlink="">
      <xdr:nvSpPr>
        <xdr:cNvPr id="9" name="5 CuadroTexto">
          <a:extLst>
            <a:ext uri="{FF2B5EF4-FFF2-40B4-BE49-F238E27FC236}">
              <a16:creationId xmlns:a16="http://schemas.microsoft.com/office/drawing/2014/main" id="{66444BBE-442F-418F-BAD3-9A758ECC678E}"/>
            </a:ext>
          </a:extLst>
        </xdr:cNvPr>
        <xdr:cNvSpPr txBox="1"/>
      </xdr:nvSpPr>
      <xdr:spPr>
        <a:xfrm>
          <a:off x="47625" y="809625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619125</xdr:colOff>
      <xdr:row>41</xdr:row>
      <xdr:rowOff>95250</xdr:rowOff>
    </xdr:from>
    <xdr:to>
      <xdr:col>7</xdr:col>
      <xdr:colOff>466725</xdr:colOff>
      <xdr:row>46</xdr:row>
      <xdr:rowOff>47625</xdr:rowOff>
    </xdr:to>
    <xdr:sp macro="" textlink="">
      <xdr:nvSpPr>
        <xdr:cNvPr id="10" name="6 CuadroTexto">
          <a:extLst>
            <a:ext uri="{FF2B5EF4-FFF2-40B4-BE49-F238E27FC236}">
              <a16:creationId xmlns:a16="http://schemas.microsoft.com/office/drawing/2014/main" id="{5A5C3A78-EB87-4690-9DE0-3FB3FC07C8AF}"/>
            </a:ext>
          </a:extLst>
        </xdr:cNvPr>
        <xdr:cNvSpPr txBox="1"/>
      </xdr:nvSpPr>
      <xdr:spPr>
        <a:xfrm>
          <a:off x="3667125" y="812482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xdr:colOff>
      <xdr:row>27</xdr:row>
      <xdr:rowOff>85725</xdr:rowOff>
    </xdr:from>
    <xdr:to>
      <xdr:col>2</xdr:col>
      <xdr:colOff>685800</xdr:colOff>
      <xdr:row>32</xdr:row>
      <xdr:rowOff>142875</xdr:rowOff>
    </xdr:to>
    <xdr:sp macro="" textlink="">
      <xdr:nvSpPr>
        <xdr:cNvPr id="2" name="3 CuadroTexto">
          <a:extLst>
            <a:ext uri="{FF2B5EF4-FFF2-40B4-BE49-F238E27FC236}">
              <a16:creationId xmlns:a16="http://schemas.microsoft.com/office/drawing/2014/main" id="{4B90C135-9858-44B9-B520-60906B8D1E82}"/>
            </a:ext>
          </a:extLst>
        </xdr:cNvPr>
        <xdr:cNvSpPr txBox="1"/>
      </xdr:nvSpPr>
      <xdr:spPr>
        <a:xfrm>
          <a:off x="142875" y="5448300"/>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476251</xdr:colOff>
      <xdr:row>27</xdr:row>
      <xdr:rowOff>95249</xdr:rowOff>
    </xdr:from>
    <xdr:to>
      <xdr:col>7</xdr:col>
      <xdr:colOff>400051</xdr:colOff>
      <xdr:row>32</xdr:row>
      <xdr:rowOff>85724</xdr:rowOff>
    </xdr:to>
    <xdr:sp macro="" textlink="">
      <xdr:nvSpPr>
        <xdr:cNvPr id="6" name="4 CuadroTexto">
          <a:extLst>
            <a:ext uri="{FF2B5EF4-FFF2-40B4-BE49-F238E27FC236}">
              <a16:creationId xmlns:a16="http://schemas.microsoft.com/office/drawing/2014/main" id="{8A91FFDC-AC3F-4122-98D6-72F324CAF289}"/>
            </a:ext>
          </a:extLst>
        </xdr:cNvPr>
        <xdr:cNvSpPr txBox="1"/>
      </xdr:nvSpPr>
      <xdr:spPr>
        <a:xfrm>
          <a:off x="3524251" y="5457824"/>
          <a:ext cx="22098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38100</xdr:colOff>
      <xdr:row>35</xdr:row>
      <xdr:rowOff>47625</xdr:rowOff>
    </xdr:from>
    <xdr:to>
      <xdr:col>3</xdr:col>
      <xdr:colOff>114300</xdr:colOff>
      <xdr:row>40</xdr:row>
      <xdr:rowOff>9525</xdr:rowOff>
    </xdr:to>
    <xdr:sp macro="" textlink="">
      <xdr:nvSpPr>
        <xdr:cNvPr id="7" name="5 CuadroTexto">
          <a:extLst>
            <a:ext uri="{FF2B5EF4-FFF2-40B4-BE49-F238E27FC236}">
              <a16:creationId xmlns:a16="http://schemas.microsoft.com/office/drawing/2014/main" id="{F920EB67-1CEE-42D3-BB08-782771813DA3}"/>
            </a:ext>
          </a:extLst>
        </xdr:cNvPr>
        <xdr:cNvSpPr txBox="1"/>
      </xdr:nvSpPr>
      <xdr:spPr>
        <a:xfrm>
          <a:off x="38100" y="693420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609600</xdr:colOff>
      <xdr:row>35</xdr:row>
      <xdr:rowOff>76200</xdr:rowOff>
    </xdr:from>
    <xdr:to>
      <xdr:col>7</xdr:col>
      <xdr:colOff>457200</xdr:colOff>
      <xdr:row>40</xdr:row>
      <xdr:rowOff>28575</xdr:rowOff>
    </xdr:to>
    <xdr:sp macro="" textlink="">
      <xdr:nvSpPr>
        <xdr:cNvPr id="8" name="6 CuadroTexto">
          <a:extLst>
            <a:ext uri="{FF2B5EF4-FFF2-40B4-BE49-F238E27FC236}">
              <a16:creationId xmlns:a16="http://schemas.microsoft.com/office/drawing/2014/main" id="{BCD1B89A-A031-4F83-9AF6-8A0BFFBCC238}"/>
            </a:ext>
          </a:extLst>
        </xdr:cNvPr>
        <xdr:cNvSpPr txBox="1"/>
      </xdr:nvSpPr>
      <xdr:spPr>
        <a:xfrm>
          <a:off x="3657600" y="696277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twoCellAnchor editAs="oneCell">
    <xdr:from>
      <xdr:col>0</xdr:col>
      <xdr:colOff>104775</xdr:colOff>
      <xdr:row>0</xdr:row>
      <xdr:rowOff>77257</xdr:rowOff>
    </xdr:from>
    <xdr:to>
      <xdr:col>1</xdr:col>
      <xdr:colOff>714375</xdr:colOff>
      <xdr:row>2</xdr:row>
      <xdr:rowOff>158594</xdr:rowOff>
    </xdr:to>
    <xdr:pic>
      <xdr:nvPicPr>
        <xdr:cNvPr id="9" name="Imagen 8">
          <a:extLst>
            <a:ext uri="{FF2B5EF4-FFF2-40B4-BE49-F238E27FC236}">
              <a16:creationId xmlns:a16="http://schemas.microsoft.com/office/drawing/2014/main" id="{D193154E-DEC4-439B-A31A-8D8C566ACC0A}"/>
            </a:ext>
          </a:extLst>
        </xdr:cNvPr>
        <xdr:cNvPicPr>
          <a:picLocks noChangeAspect="1"/>
        </xdr:cNvPicPr>
      </xdr:nvPicPr>
      <xdr:blipFill rotWithShape="1">
        <a:blip xmlns:r="http://schemas.openxmlformats.org/officeDocument/2006/relationships" r:embed="rId1"/>
        <a:srcRect l="3509" t="35350" r="36147" b="38594"/>
        <a:stretch/>
      </xdr:blipFill>
      <xdr:spPr>
        <a:xfrm>
          <a:off x="104775" y="77257"/>
          <a:ext cx="1371600" cy="462337"/>
        </a:xfrm>
        <a:prstGeom prst="rect">
          <a:avLst/>
        </a:prstGeom>
      </xdr:spPr>
    </xdr:pic>
    <xdr:clientData/>
  </xdr:twoCellAnchor>
  <xdr:twoCellAnchor editAs="oneCell">
    <xdr:from>
      <xdr:col>5</xdr:col>
      <xdr:colOff>515936</xdr:colOff>
      <xdr:row>0</xdr:row>
      <xdr:rowOff>57150</xdr:rowOff>
    </xdr:from>
    <xdr:to>
      <xdr:col>7</xdr:col>
      <xdr:colOff>721893</xdr:colOff>
      <xdr:row>3</xdr:row>
      <xdr:rowOff>44294</xdr:rowOff>
    </xdr:to>
    <xdr:pic>
      <xdr:nvPicPr>
        <xdr:cNvPr id="10" name="Imagen 9">
          <a:extLst>
            <a:ext uri="{FF2B5EF4-FFF2-40B4-BE49-F238E27FC236}">
              <a16:creationId xmlns:a16="http://schemas.microsoft.com/office/drawing/2014/main" id="{7A5321F1-EEC4-4190-9585-9BFE13F84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5936" y="57150"/>
          <a:ext cx="1729957" cy="55864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xdr:row>
      <xdr:rowOff>18706</xdr:rowOff>
    </xdr:from>
    <xdr:to>
      <xdr:col>1</xdr:col>
      <xdr:colOff>2190750</xdr:colOff>
      <xdr:row>4</xdr:row>
      <xdr:rowOff>45033</xdr:rowOff>
    </xdr:to>
    <xdr:pic>
      <xdr:nvPicPr>
        <xdr:cNvPr id="7" name="Imagen 6">
          <a:extLst>
            <a:ext uri="{FF2B5EF4-FFF2-40B4-BE49-F238E27FC236}">
              <a16:creationId xmlns:a16="http://schemas.microsoft.com/office/drawing/2014/main" id="{B84FEC1B-3B08-4561-8E45-41F46E8FFB24}"/>
            </a:ext>
          </a:extLst>
        </xdr:cNvPr>
        <xdr:cNvPicPr>
          <a:picLocks noChangeAspect="1"/>
        </xdr:cNvPicPr>
      </xdr:nvPicPr>
      <xdr:blipFill rotWithShape="1">
        <a:blip xmlns:r="http://schemas.openxmlformats.org/officeDocument/2006/relationships" r:embed="rId1"/>
        <a:srcRect l="3509" t="35350" r="36147" b="38594"/>
        <a:stretch/>
      </xdr:blipFill>
      <xdr:spPr>
        <a:xfrm>
          <a:off x="247650" y="180631"/>
          <a:ext cx="1943100" cy="654977"/>
        </a:xfrm>
        <a:prstGeom prst="rect">
          <a:avLst/>
        </a:prstGeom>
      </xdr:spPr>
    </xdr:pic>
    <xdr:clientData/>
  </xdr:twoCellAnchor>
  <xdr:twoCellAnchor editAs="oneCell">
    <xdr:from>
      <xdr:col>4</xdr:col>
      <xdr:colOff>796162</xdr:colOff>
      <xdr:row>1</xdr:row>
      <xdr:rowOff>19050</xdr:rowOff>
    </xdr:from>
    <xdr:to>
      <xdr:col>6</xdr:col>
      <xdr:colOff>962025</xdr:colOff>
      <xdr:row>5</xdr:row>
      <xdr:rowOff>9525</xdr:rowOff>
    </xdr:to>
    <xdr:pic>
      <xdr:nvPicPr>
        <xdr:cNvPr id="8" name="Imagen 7">
          <a:extLst>
            <a:ext uri="{FF2B5EF4-FFF2-40B4-BE49-F238E27FC236}">
              <a16:creationId xmlns:a16="http://schemas.microsoft.com/office/drawing/2014/main" id="{57A3DAC6-097C-4BEF-A94B-62FB273F28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68537" y="180975"/>
          <a:ext cx="2566163" cy="828675"/>
        </a:xfrm>
        <a:prstGeom prst="rect">
          <a:avLst/>
        </a:prstGeom>
        <a:noFill/>
        <a:ln>
          <a:noFill/>
        </a:ln>
      </xdr:spPr>
    </xdr:pic>
    <xdr:clientData/>
  </xdr:twoCellAnchor>
  <xdr:twoCellAnchor>
    <xdr:from>
      <xdr:col>1</xdr:col>
      <xdr:colOff>9525</xdr:colOff>
      <xdr:row>46</xdr:row>
      <xdr:rowOff>142875</xdr:rowOff>
    </xdr:from>
    <xdr:to>
      <xdr:col>1</xdr:col>
      <xdr:colOff>2076450</xdr:colOff>
      <xdr:row>52</xdr:row>
      <xdr:rowOff>57150</xdr:rowOff>
    </xdr:to>
    <xdr:sp macro="" textlink="">
      <xdr:nvSpPr>
        <xdr:cNvPr id="19" name="3 CuadroTexto">
          <a:extLst>
            <a:ext uri="{FF2B5EF4-FFF2-40B4-BE49-F238E27FC236}">
              <a16:creationId xmlns:a16="http://schemas.microsoft.com/office/drawing/2014/main" id="{DE9B5CA3-BB64-4988-A1A5-5906A0258154}"/>
            </a:ext>
          </a:extLst>
        </xdr:cNvPr>
        <xdr:cNvSpPr txBox="1"/>
      </xdr:nvSpPr>
      <xdr:spPr>
        <a:xfrm>
          <a:off x="9525" y="8591550"/>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2762250</xdr:colOff>
      <xdr:row>46</xdr:row>
      <xdr:rowOff>133349</xdr:rowOff>
    </xdr:from>
    <xdr:to>
      <xdr:col>2</xdr:col>
      <xdr:colOff>666750</xdr:colOff>
      <xdr:row>51</xdr:row>
      <xdr:rowOff>142874</xdr:rowOff>
    </xdr:to>
    <xdr:sp macro="" textlink="">
      <xdr:nvSpPr>
        <xdr:cNvPr id="20" name="4 CuadroTexto">
          <a:extLst>
            <a:ext uri="{FF2B5EF4-FFF2-40B4-BE49-F238E27FC236}">
              <a16:creationId xmlns:a16="http://schemas.microsoft.com/office/drawing/2014/main" id="{7F271651-69BA-4502-85CE-94EE1BF61976}"/>
            </a:ext>
          </a:extLst>
        </xdr:cNvPr>
        <xdr:cNvSpPr txBox="1"/>
      </xdr:nvSpPr>
      <xdr:spPr>
        <a:xfrm>
          <a:off x="2762250" y="8582024"/>
          <a:ext cx="27241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1019175</xdr:colOff>
      <xdr:row>46</xdr:row>
      <xdr:rowOff>142875</xdr:rowOff>
    </xdr:from>
    <xdr:to>
      <xdr:col>4</xdr:col>
      <xdr:colOff>771525</xdr:colOff>
      <xdr:row>51</xdr:row>
      <xdr:rowOff>123825</xdr:rowOff>
    </xdr:to>
    <xdr:sp macro="" textlink="">
      <xdr:nvSpPr>
        <xdr:cNvPr id="21" name="5 CuadroTexto">
          <a:extLst>
            <a:ext uri="{FF2B5EF4-FFF2-40B4-BE49-F238E27FC236}">
              <a16:creationId xmlns:a16="http://schemas.microsoft.com/office/drawing/2014/main" id="{DE3057E1-9B30-41CC-9398-69E9F17C895C}"/>
            </a:ext>
          </a:extLst>
        </xdr:cNvPr>
        <xdr:cNvSpPr txBox="1"/>
      </xdr:nvSpPr>
      <xdr:spPr>
        <a:xfrm>
          <a:off x="6705600" y="8591550"/>
          <a:ext cx="23050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76200</xdr:colOff>
      <xdr:row>46</xdr:row>
      <xdr:rowOff>142875</xdr:rowOff>
    </xdr:from>
    <xdr:to>
      <xdr:col>7</xdr:col>
      <xdr:colOff>85725</xdr:colOff>
      <xdr:row>51</xdr:row>
      <xdr:rowOff>114300</xdr:rowOff>
    </xdr:to>
    <xdr:sp macro="" textlink="">
      <xdr:nvSpPr>
        <xdr:cNvPr id="22" name="6 CuadroTexto">
          <a:extLst>
            <a:ext uri="{FF2B5EF4-FFF2-40B4-BE49-F238E27FC236}">
              <a16:creationId xmlns:a16="http://schemas.microsoft.com/office/drawing/2014/main" id="{D0B8A2FE-E2EA-4DFA-86A4-22C4E83E5E15}"/>
            </a:ext>
          </a:extLst>
        </xdr:cNvPr>
        <xdr:cNvSpPr txBox="1"/>
      </xdr:nvSpPr>
      <xdr:spPr>
        <a:xfrm>
          <a:off x="8724900" y="8591550"/>
          <a:ext cx="2257425"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190499</xdr:colOff>
      <xdr:row>1</xdr:row>
      <xdr:rowOff>29632</xdr:rowOff>
    </xdr:from>
    <xdr:to>
      <xdr:col>2</xdr:col>
      <xdr:colOff>190499</xdr:colOff>
      <xdr:row>3</xdr:row>
      <xdr:rowOff>146286</xdr:rowOff>
    </xdr:to>
    <xdr:pic>
      <xdr:nvPicPr>
        <xdr:cNvPr id="2" name="Imagen 1">
          <a:extLst>
            <a:ext uri="{FF2B5EF4-FFF2-40B4-BE49-F238E27FC236}">
              <a16:creationId xmlns:a16="http://schemas.microsoft.com/office/drawing/2014/main" id="{EA563677-E9CE-4E7E-92EE-2594F895977B}"/>
            </a:ext>
          </a:extLst>
        </xdr:cNvPr>
        <xdr:cNvPicPr>
          <a:picLocks noChangeAspect="1"/>
        </xdr:cNvPicPr>
      </xdr:nvPicPr>
      <xdr:blipFill rotWithShape="1">
        <a:blip xmlns:r="http://schemas.openxmlformats.org/officeDocument/2006/relationships" r:embed="rId1"/>
        <a:srcRect l="3509" t="35350" r="36147" b="38594"/>
        <a:stretch/>
      </xdr:blipFill>
      <xdr:spPr>
        <a:xfrm>
          <a:off x="190499" y="210607"/>
          <a:ext cx="1476375" cy="497654"/>
        </a:xfrm>
        <a:prstGeom prst="rect">
          <a:avLst/>
        </a:prstGeom>
      </xdr:spPr>
    </xdr:pic>
    <xdr:clientData/>
  </xdr:twoCellAnchor>
  <xdr:twoCellAnchor editAs="oneCell">
    <xdr:from>
      <xdr:col>6</xdr:col>
      <xdr:colOff>561975</xdr:colOff>
      <xdr:row>0</xdr:row>
      <xdr:rowOff>161924</xdr:rowOff>
    </xdr:from>
    <xdr:to>
      <xdr:col>8</xdr:col>
      <xdr:colOff>912394</xdr:colOff>
      <xdr:row>4</xdr:row>
      <xdr:rowOff>70108</xdr:rowOff>
    </xdr:to>
    <xdr:pic>
      <xdr:nvPicPr>
        <xdr:cNvPr id="3" name="Imagen 2">
          <a:extLst>
            <a:ext uri="{FF2B5EF4-FFF2-40B4-BE49-F238E27FC236}">
              <a16:creationId xmlns:a16="http://schemas.microsoft.com/office/drawing/2014/main" id="{727BCAC8-148B-4349-BA96-E893E594F6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161924"/>
          <a:ext cx="2045869" cy="660659"/>
        </a:xfrm>
        <a:prstGeom prst="rect">
          <a:avLst/>
        </a:prstGeom>
        <a:noFill/>
        <a:ln>
          <a:noFill/>
        </a:ln>
      </xdr:spPr>
    </xdr:pic>
    <xdr:clientData/>
  </xdr:twoCellAnchor>
  <xdr:twoCellAnchor>
    <xdr:from>
      <xdr:col>0</xdr:col>
      <xdr:colOff>131884</xdr:colOff>
      <xdr:row>34</xdr:row>
      <xdr:rowOff>65943</xdr:rowOff>
    </xdr:from>
    <xdr:to>
      <xdr:col>3</xdr:col>
      <xdr:colOff>117963</xdr:colOff>
      <xdr:row>39</xdr:row>
      <xdr:rowOff>159727</xdr:rowOff>
    </xdr:to>
    <xdr:sp macro="" textlink="">
      <xdr:nvSpPr>
        <xdr:cNvPr id="7" name="3 CuadroTexto">
          <a:extLst>
            <a:ext uri="{FF2B5EF4-FFF2-40B4-BE49-F238E27FC236}">
              <a16:creationId xmlns:a16="http://schemas.microsoft.com/office/drawing/2014/main" id="{E52867A6-F1A4-4A1B-871D-E7A747F0C25E}"/>
            </a:ext>
          </a:extLst>
        </xdr:cNvPr>
        <xdr:cNvSpPr txBox="1"/>
      </xdr:nvSpPr>
      <xdr:spPr>
        <a:xfrm>
          <a:off x="131884" y="8323385"/>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585422</xdr:colOff>
      <xdr:row>34</xdr:row>
      <xdr:rowOff>75467</xdr:rowOff>
    </xdr:from>
    <xdr:to>
      <xdr:col>4</xdr:col>
      <xdr:colOff>1381125</xdr:colOff>
      <xdr:row>39</xdr:row>
      <xdr:rowOff>102576</xdr:rowOff>
    </xdr:to>
    <xdr:sp macro="" textlink="">
      <xdr:nvSpPr>
        <xdr:cNvPr id="8" name="4 CuadroTexto">
          <a:extLst>
            <a:ext uri="{FF2B5EF4-FFF2-40B4-BE49-F238E27FC236}">
              <a16:creationId xmlns:a16="http://schemas.microsoft.com/office/drawing/2014/main" id="{D8F5AC85-D277-45F3-9CE4-CD466BC485B6}"/>
            </a:ext>
          </a:extLst>
        </xdr:cNvPr>
        <xdr:cNvSpPr txBox="1"/>
      </xdr:nvSpPr>
      <xdr:spPr>
        <a:xfrm>
          <a:off x="2065460" y="8332909"/>
          <a:ext cx="22098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4</xdr:col>
      <xdr:colOff>1228724</xdr:colOff>
      <xdr:row>34</xdr:row>
      <xdr:rowOff>75468</xdr:rowOff>
    </xdr:from>
    <xdr:to>
      <xdr:col>6</xdr:col>
      <xdr:colOff>374405</xdr:colOff>
      <xdr:row>39</xdr:row>
      <xdr:rowOff>74002</xdr:rowOff>
    </xdr:to>
    <xdr:sp macro="" textlink="">
      <xdr:nvSpPr>
        <xdr:cNvPr id="9" name="5 CuadroTexto">
          <a:extLst>
            <a:ext uri="{FF2B5EF4-FFF2-40B4-BE49-F238E27FC236}">
              <a16:creationId xmlns:a16="http://schemas.microsoft.com/office/drawing/2014/main" id="{467BDF56-2D60-40A8-9160-6CC25FFA7541}"/>
            </a:ext>
          </a:extLst>
        </xdr:cNvPr>
        <xdr:cNvSpPr txBox="1"/>
      </xdr:nvSpPr>
      <xdr:spPr>
        <a:xfrm>
          <a:off x="4122859" y="833291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6</xdr:col>
      <xdr:colOff>193430</xdr:colOff>
      <xdr:row>34</xdr:row>
      <xdr:rowOff>75468</xdr:rowOff>
    </xdr:from>
    <xdr:to>
      <xdr:col>8</xdr:col>
      <xdr:colOff>634511</xdr:colOff>
      <xdr:row>39</xdr:row>
      <xdr:rowOff>64477</xdr:rowOff>
    </xdr:to>
    <xdr:sp macro="" textlink="">
      <xdr:nvSpPr>
        <xdr:cNvPr id="10" name="6 CuadroTexto">
          <a:extLst>
            <a:ext uri="{FF2B5EF4-FFF2-40B4-BE49-F238E27FC236}">
              <a16:creationId xmlns:a16="http://schemas.microsoft.com/office/drawing/2014/main" id="{E860B395-7DDA-4A23-AE18-150C1A0B2D00}"/>
            </a:ext>
          </a:extLst>
        </xdr:cNvPr>
        <xdr:cNvSpPr txBox="1"/>
      </xdr:nvSpPr>
      <xdr:spPr>
        <a:xfrm>
          <a:off x="6304084" y="833291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36634</xdr:colOff>
      <xdr:row>0</xdr:row>
      <xdr:rowOff>101437</xdr:rowOff>
    </xdr:from>
    <xdr:to>
      <xdr:col>1</xdr:col>
      <xdr:colOff>388326</xdr:colOff>
      <xdr:row>2</xdr:row>
      <xdr:rowOff>95839</xdr:rowOff>
    </xdr:to>
    <xdr:pic>
      <xdr:nvPicPr>
        <xdr:cNvPr id="2" name="Imagen 1">
          <a:extLst>
            <a:ext uri="{FF2B5EF4-FFF2-40B4-BE49-F238E27FC236}">
              <a16:creationId xmlns:a16="http://schemas.microsoft.com/office/drawing/2014/main" id="{436F705E-726F-43A2-AEC4-21B016D05A14}"/>
            </a:ext>
          </a:extLst>
        </xdr:cNvPr>
        <xdr:cNvPicPr>
          <a:picLocks noChangeAspect="1"/>
        </xdr:cNvPicPr>
      </xdr:nvPicPr>
      <xdr:blipFill rotWithShape="1">
        <a:blip xmlns:r="http://schemas.openxmlformats.org/officeDocument/2006/relationships" r:embed="rId1"/>
        <a:srcRect l="3509" t="35350" r="36147" b="38594"/>
        <a:stretch/>
      </xdr:blipFill>
      <xdr:spPr>
        <a:xfrm>
          <a:off x="36634" y="101437"/>
          <a:ext cx="1113692" cy="375402"/>
        </a:xfrm>
        <a:prstGeom prst="rect">
          <a:avLst/>
        </a:prstGeom>
      </xdr:spPr>
    </xdr:pic>
    <xdr:clientData/>
  </xdr:twoCellAnchor>
  <xdr:twoCellAnchor editAs="oneCell">
    <xdr:from>
      <xdr:col>6</xdr:col>
      <xdr:colOff>245504</xdr:colOff>
      <xdr:row>0</xdr:row>
      <xdr:rowOff>95983</xdr:rowOff>
    </xdr:from>
    <xdr:to>
      <xdr:col>7</xdr:col>
      <xdr:colOff>661080</xdr:colOff>
      <xdr:row>2</xdr:row>
      <xdr:rowOff>95250</xdr:rowOff>
    </xdr:to>
    <xdr:pic>
      <xdr:nvPicPr>
        <xdr:cNvPr id="6" name="Imagen 5">
          <a:extLst>
            <a:ext uri="{FF2B5EF4-FFF2-40B4-BE49-F238E27FC236}">
              <a16:creationId xmlns:a16="http://schemas.microsoft.com/office/drawing/2014/main" id="{D1DDF9D7-23EE-442D-BFED-AEE9E05316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17504" y="95983"/>
          <a:ext cx="1177576" cy="380267"/>
        </a:xfrm>
        <a:prstGeom prst="rect">
          <a:avLst/>
        </a:prstGeom>
        <a:noFill/>
        <a:ln>
          <a:noFill/>
        </a:ln>
      </xdr:spPr>
    </xdr:pic>
    <xdr:clientData/>
  </xdr:twoCellAnchor>
  <xdr:twoCellAnchor>
    <xdr:from>
      <xdr:col>0</xdr:col>
      <xdr:colOff>324583</xdr:colOff>
      <xdr:row>30</xdr:row>
      <xdr:rowOff>109904</xdr:rowOff>
    </xdr:from>
    <xdr:to>
      <xdr:col>3</xdr:col>
      <xdr:colOff>105508</xdr:colOff>
      <xdr:row>35</xdr:row>
      <xdr:rowOff>167054</xdr:rowOff>
    </xdr:to>
    <xdr:sp macro="" textlink="">
      <xdr:nvSpPr>
        <xdr:cNvPr id="7" name="3 CuadroTexto">
          <a:extLst>
            <a:ext uri="{FF2B5EF4-FFF2-40B4-BE49-F238E27FC236}">
              <a16:creationId xmlns:a16="http://schemas.microsoft.com/office/drawing/2014/main" id="{04EF7638-29D0-4FE2-9FD8-68BF87CA548A}"/>
            </a:ext>
          </a:extLst>
        </xdr:cNvPr>
        <xdr:cNvSpPr txBox="1"/>
      </xdr:nvSpPr>
      <xdr:spPr>
        <a:xfrm>
          <a:off x="324583" y="6037385"/>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657959</xdr:colOff>
      <xdr:row>30</xdr:row>
      <xdr:rowOff>119428</xdr:rowOff>
    </xdr:from>
    <xdr:to>
      <xdr:col>7</xdr:col>
      <xdr:colOff>581759</xdr:colOff>
      <xdr:row>35</xdr:row>
      <xdr:rowOff>109903</xdr:rowOff>
    </xdr:to>
    <xdr:sp macro="" textlink="">
      <xdr:nvSpPr>
        <xdr:cNvPr id="8" name="4 CuadroTexto">
          <a:extLst>
            <a:ext uri="{FF2B5EF4-FFF2-40B4-BE49-F238E27FC236}">
              <a16:creationId xmlns:a16="http://schemas.microsoft.com/office/drawing/2014/main" id="{CFFCC6EE-6DB9-4EB4-B2B0-51BE85547126}"/>
            </a:ext>
          </a:extLst>
        </xdr:cNvPr>
        <xdr:cNvSpPr txBox="1"/>
      </xdr:nvSpPr>
      <xdr:spPr>
        <a:xfrm>
          <a:off x="3705959" y="6046909"/>
          <a:ext cx="22098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219808</xdr:colOff>
      <xdr:row>38</xdr:row>
      <xdr:rowOff>71804</xdr:rowOff>
    </xdr:from>
    <xdr:to>
      <xdr:col>3</xdr:col>
      <xdr:colOff>296008</xdr:colOff>
      <xdr:row>43</xdr:row>
      <xdr:rowOff>33704</xdr:rowOff>
    </xdr:to>
    <xdr:sp macro="" textlink="">
      <xdr:nvSpPr>
        <xdr:cNvPr id="9" name="5 CuadroTexto">
          <a:extLst>
            <a:ext uri="{FF2B5EF4-FFF2-40B4-BE49-F238E27FC236}">
              <a16:creationId xmlns:a16="http://schemas.microsoft.com/office/drawing/2014/main" id="{F237F947-6CAF-435D-897D-372408B756AA}"/>
            </a:ext>
          </a:extLst>
        </xdr:cNvPr>
        <xdr:cNvSpPr txBox="1"/>
      </xdr:nvSpPr>
      <xdr:spPr>
        <a:xfrm>
          <a:off x="219808" y="752328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29308</xdr:colOff>
      <xdr:row>38</xdr:row>
      <xdr:rowOff>100379</xdr:rowOff>
    </xdr:from>
    <xdr:to>
      <xdr:col>7</xdr:col>
      <xdr:colOff>638908</xdr:colOff>
      <xdr:row>43</xdr:row>
      <xdr:rowOff>52754</xdr:rowOff>
    </xdr:to>
    <xdr:sp macro="" textlink="">
      <xdr:nvSpPr>
        <xdr:cNvPr id="10" name="6 CuadroTexto">
          <a:extLst>
            <a:ext uri="{FF2B5EF4-FFF2-40B4-BE49-F238E27FC236}">
              <a16:creationId xmlns:a16="http://schemas.microsoft.com/office/drawing/2014/main" id="{A96011A4-623A-45DD-9DD2-C7E9CE09FF39}"/>
            </a:ext>
          </a:extLst>
        </xdr:cNvPr>
        <xdr:cNvSpPr txBox="1"/>
      </xdr:nvSpPr>
      <xdr:spPr>
        <a:xfrm>
          <a:off x="3839308" y="755186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133350</xdr:colOff>
      <xdr:row>0</xdr:row>
      <xdr:rowOff>115357</xdr:rowOff>
    </xdr:from>
    <xdr:to>
      <xdr:col>1</xdr:col>
      <xdr:colOff>742950</xdr:colOff>
      <xdr:row>3</xdr:row>
      <xdr:rowOff>6194</xdr:rowOff>
    </xdr:to>
    <xdr:pic>
      <xdr:nvPicPr>
        <xdr:cNvPr id="2" name="Imagen 1">
          <a:extLst>
            <a:ext uri="{FF2B5EF4-FFF2-40B4-BE49-F238E27FC236}">
              <a16:creationId xmlns:a16="http://schemas.microsoft.com/office/drawing/2014/main" id="{1809D116-2491-44BB-96D1-4FA79ACB8D53}"/>
            </a:ext>
          </a:extLst>
        </xdr:cNvPr>
        <xdr:cNvPicPr>
          <a:picLocks noChangeAspect="1"/>
        </xdr:cNvPicPr>
      </xdr:nvPicPr>
      <xdr:blipFill rotWithShape="1">
        <a:blip xmlns:r="http://schemas.openxmlformats.org/officeDocument/2006/relationships" r:embed="rId1"/>
        <a:srcRect l="3509" t="35350" r="36147" b="38594"/>
        <a:stretch/>
      </xdr:blipFill>
      <xdr:spPr>
        <a:xfrm>
          <a:off x="133350" y="115357"/>
          <a:ext cx="1371600" cy="462337"/>
        </a:xfrm>
        <a:prstGeom prst="rect">
          <a:avLst/>
        </a:prstGeom>
      </xdr:spPr>
    </xdr:pic>
    <xdr:clientData/>
  </xdr:twoCellAnchor>
  <xdr:twoCellAnchor editAs="oneCell">
    <xdr:from>
      <xdr:col>5</xdr:col>
      <xdr:colOff>544511</xdr:colOff>
      <xdr:row>0</xdr:row>
      <xdr:rowOff>95250</xdr:rowOff>
    </xdr:from>
    <xdr:to>
      <xdr:col>7</xdr:col>
      <xdr:colOff>750468</xdr:colOff>
      <xdr:row>3</xdr:row>
      <xdr:rowOff>82394</xdr:rowOff>
    </xdr:to>
    <xdr:pic>
      <xdr:nvPicPr>
        <xdr:cNvPr id="6" name="Imagen 5">
          <a:extLst>
            <a:ext uri="{FF2B5EF4-FFF2-40B4-BE49-F238E27FC236}">
              <a16:creationId xmlns:a16="http://schemas.microsoft.com/office/drawing/2014/main" id="{FD7FE03D-29C6-404B-B988-EB23EB6F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511" y="95250"/>
          <a:ext cx="1729957" cy="558644"/>
        </a:xfrm>
        <a:prstGeom prst="rect">
          <a:avLst/>
        </a:prstGeom>
        <a:noFill/>
        <a:ln>
          <a:noFill/>
        </a:ln>
      </xdr:spPr>
    </xdr:pic>
    <xdr:clientData/>
  </xdr:twoCellAnchor>
  <xdr:twoCellAnchor>
    <xdr:from>
      <xdr:col>0</xdr:col>
      <xdr:colOff>104775</xdr:colOff>
      <xdr:row>29</xdr:row>
      <xdr:rowOff>0</xdr:rowOff>
    </xdr:from>
    <xdr:to>
      <xdr:col>2</xdr:col>
      <xdr:colOff>647700</xdr:colOff>
      <xdr:row>34</xdr:row>
      <xdr:rowOff>57150</xdr:rowOff>
    </xdr:to>
    <xdr:sp macro="" textlink="">
      <xdr:nvSpPr>
        <xdr:cNvPr id="7" name="3 CuadroTexto">
          <a:extLst>
            <a:ext uri="{FF2B5EF4-FFF2-40B4-BE49-F238E27FC236}">
              <a16:creationId xmlns:a16="http://schemas.microsoft.com/office/drawing/2014/main" id="{89E5A6FB-8E66-4159-A6C9-B565700DEA16}"/>
            </a:ext>
          </a:extLst>
        </xdr:cNvPr>
        <xdr:cNvSpPr txBox="1"/>
      </xdr:nvSpPr>
      <xdr:spPr>
        <a:xfrm>
          <a:off x="104775" y="5743575"/>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438151</xdr:colOff>
      <xdr:row>29</xdr:row>
      <xdr:rowOff>9524</xdr:rowOff>
    </xdr:from>
    <xdr:to>
      <xdr:col>7</xdr:col>
      <xdr:colOff>361951</xdr:colOff>
      <xdr:row>33</xdr:row>
      <xdr:rowOff>190499</xdr:rowOff>
    </xdr:to>
    <xdr:sp macro="" textlink="">
      <xdr:nvSpPr>
        <xdr:cNvPr id="8" name="4 CuadroTexto">
          <a:extLst>
            <a:ext uri="{FF2B5EF4-FFF2-40B4-BE49-F238E27FC236}">
              <a16:creationId xmlns:a16="http://schemas.microsoft.com/office/drawing/2014/main" id="{B13B3C26-3E36-467A-9DC4-1B95C4222D50}"/>
            </a:ext>
          </a:extLst>
        </xdr:cNvPr>
        <xdr:cNvSpPr txBox="1"/>
      </xdr:nvSpPr>
      <xdr:spPr>
        <a:xfrm>
          <a:off x="3486151" y="5753099"/>
          <a:ext cx="22098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0</xdr:colOff>
      <xdr:row>36</xdr:row>
      <xdr:rowOff>152400</xdr:rowOff>
    </xdr:from>
    <xdr:to>
      <xdr:col>3</xdr:col>
      <xdr:colOff>76200</xdr:colOff>
      <xdr:row>41</xdr:row>
      <xdr:rowOff>114300</xdr:rowOff>
    </xdr:to>
    <xdr:sp macro="" textlink="">
      <xdr:nvSpPr>
        <xdr:cNvPr id="9" name="5 CuadroTexto">
          <a:extLst>
            <a:ext uri="{FF2B5EF4-FFF2-40B4-BE49-F238E27FC236}">
              <a16:creationId xmlns:a16="http://schemas.microsoft.com/office/drawing/2014/main" id="{1537B184-2120-42BE-841D-3A6DB4FE4A48}"/>
            </a:ext>
          </a:extLst>
        </xdr:cNvPr>
        <xdr:cNvSpPr txBox="1"/>
      </xdr:nvSpPr>
      <xdr:spPr>
        <a:xfrm>
          <a:off x="0" y="722947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571500</xdr:colOff>
      <xdr:row>36</xdr:row>
      <xdr:rowOff>180975</xdr:rowOff>
    </xdr:from>
    <xdr:to>
      <xdr:col>7</xdr:col>
      <xdr:colOff>419100</xdr:colOff>
      <xdr:row>41</xdr:row>
      <xdr:rowOff>133350</xdr:rowOff>
    </xdr:to>
    <xdr:sp macro="" textlink="">
      <xdr:nvSpPr>
        <xdr:cNvPr id="10" name="6 CuadroTexto">
          <a:extLst>
            <a:ext uri="{FF2B5EF4-FFF2-40B4-BE49-F238E27FC236}">
              <a16:creationId xmlns:a16="http://schemas.microsoft.com/office/drawing/2014/main" id="{FC7932EA-1EF4-438C-8807-BE3CDB9A6210}"/>
            </a:ext>
          </a:extLst>
        </xdr:cNvPr>
        <xdr:cNvSpPr txBox="1"/>
      </xdr:nvSpPr>
      <xdr:spPr>
        <a:xfrm>
          <a:off x="3619500" y="725805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180975</xdr:colOff>
      <xdr:row>1</xdr:row>
      <xdr:rowOff>154313</xdr:rowOff>
    </xdr:from>
    <xdr:to>
      <xdr:col>1</xdr:col>
      <xdr:colOff>533400</xdr:colOff>
      <xdr:row>3</xdr:row>
      <xdr:rowOff>52642</xdr:rowOff>
    </xdr:to>
    <xdr:pic>
      <xdr:nvPicPr>
        <xdr:cNvPr id="2" name="Imagen 1">
          <a:extLst>
            <a:ext uri="{FF2B5EF4-FFF2-40B4-BE49-F238E27FC236}">
              <a16:creationId xmlns:a16="http://schemas.microsoft.com/office/drawing/2014/main" id="{D9C2A972-714C-477C-81C0-CABC12942455}"/>
            </a:ext>
          </a:extLst>
        </xdr:cNvPr>
        <xdr:cNvPicPr>
          <a:picLocks noChangeAspect="1"/>
        </xdr:cNvPicPr>
      </xdr:nvPicPr>
      <xdr:blipFill rotWithShape="1">
        <a:blip xmlns:r="http://schemas.openxmlformats.org/officeDocument/2006/relationships" r:embed="rId1"/>
        <a:srcRect l="3509" t="35350" r="36147" b="38594"/>
        <a:stretch/>
      </xdr:blipFill>
      <xdr:spPr>
        <a:xfrm>
          <a:off x="180975" y="335288"/>
          <a:ext cx="828675" cy="279329"/>
        </a:xfrm>
        <a:prstGeom prst="rect">
          <a:avLst/>
        </a:prstGeom>
      </xdr:spPr>
    </xdr:pic>
    <xdr:clientData/>
  </xdr:twoCellAnchor>
  <xdr:twoCellAnchor editAs="oneCell">
    <xdr:from>
      <xdr:col>1</xdr:col>
      <xdr:colOff>4267200</xdr:colOff>
      <xdr:row>1</xdr:row>
      <xdr:rowOff>180975</xdr:rowOff>
    </xdr:from>
    <xdr:to>
      <xdr:col>2</xdr:col>
      <xdr:colOff>762001</xdr:colOff>
      <xdr:row>3</xdr:row>
      <xdr:rowOff>119864</xdr:rowOff>
    </xdr:to>
    <xdr:pic>
      <xdr:nvPicPr>
        <xdr:cNvPr id="3" name="Imagen 2">
          <a:extLst>
            <a:ext uri="{FF2B5EF4-FFF2-40B4-BE49-F238E27FC236}">
              <a16:creationId xmlns:a16="http://schemas.microsoft.com/office/drawing/2014/main" id="{E7D6F3CA-DF96-4995-868D-5CA67B0ADD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43450" y="361950"/>
          <a:ext cx="990601" cy="319889"/>
        </a:xfrm>
        <a:prstGeom prst="rect">
          <a:avLst/>
        </a:prstGeom>
        <a:noFill/>
        <a:ln>
          <a:noFill/>
        </a:ln>
      </xdr:spPr>
    </xdr:pic>
    <xdr:clientData/>
  </xdr:twoCellAnchor>
  <xdr:twoCellAnchor>
    <xdr:from>
      <xdr:col>0</xdr:col>
      <xdr:colOff>104775</xdr:colOff>
      <xdr:row>97</xdr:row>
      <xdr:rowOff>133350</xdr:rowOff>
    </xdr:from>
    <xdr:to>
      <xdr:col>1</xdr:col>
      <xdr:colOff>1695450</xdr:colOff>
      <xdr:row>102</xdr:row>
      <xdr:rowOff>133350</xdr:rowOff>
    </xdr:to>
    <xdr:sp macro="" textlink="">
      <xdr:nvSpPr>
        <xdr:cNvPr id="4" name="3 CuadroTexto">
          <a:extLst>
            <a:ext uri="{FF2B5EF4-FFF2-40B4-BE49-F238E27FC236}">
              <a16:creationId xmlns:a16="http://schemas.microsoft.com/office/drawing/2014/main" id="{1F8BCB32-1A54-4283-AFF5-F8CB8BD3162B}"/>
            </a:ext>
          </a:extLst>
        </xdr:cNvPr>
        <xdr:cNvSpPr txBox="1"/>
      </xdr:nvSpPr>
      <xdr:spPr>
        <a:xfrm>
          <a:off x="104775" y="2210752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3009901</xdr:colOff>
      <xdr:row>97</xdr:row>
      <xdr:rowOff>133350</xdr:rowOff>
    </xdr:from>
    <xdr:to>
      <xdr:col>2</xdr:col>
      <xdr:colOff>723901</xdr:colOff>
      <xdr:row>102</xdr:row>
      <xdr:rowOff>76199</xdr:rowOff>
    </xdr:to>
    <xdr:sp macro="" textlink="">
      <xdr:nvSpPr>
        <xdr:cNvPr id="5" name="4 CuadroTexto">
          <a:extLst>
            <a:ext uri="{FF2B5EF4-FFF2-40B4-BE49-F238E27FC236}">
              <a16:creationId xmlns:a16="http://schemas.microsoft.com/office/drawing/2014/main" id="{D94D235E-CE71-434C-8DCE-F76A53845644}"/>
            </a:ext>
          </a:extLst>
        </xdr:cNvPr>
        <xdr:cNvSpPr txBox="1"/>
      </xdr:nvSpPr>
      <xdr:spPr>
        <a:xfrm>
          <a:off x="3486151" y="2210752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0</xdr:colOff>
      <xdr:row>104</xdr:row>
      <xdr:rowOff>19050</xdr:rowOff>
    </xdr:from>
    <xdr:to>
      <xdr:col>1</xdr:col>
      <xdr:colOff>1885950</xdr:colOff>
      <xdr:row>108</xdr:row>
      <xdr:rowOff>171450</xdr:rowOff>
    </xdr:to>
    <xdr:sp macro="" textlink="">
      <xdr:nvSpPr>
        <xdr:cNvPr id="6" name="5 CuadroTexto">
          <a:extLst>
            <a:ext uri="{FF2B5EF4-FFF2-40B4-BE49-F238E27FC236}">
              <a16:creationId xmlns:a16="http://schemas.microsoft.com/office/drawing/2014/main" id="{C2710015-3404-4210-8043-E14AEDC5D063}"/>
            </a:ext>
          </a:extLst>
        </xdr:cNvPr>
        <xdr:cNvSpPr txBox="1"/>
      </xdr:nvSpPr>
      <xdr:spPr>
        <a:xfrm>
          <a:off x="0" y="2332672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1</xdr:col>
      <xdr:colOff>3095625</xdr:colOff>
      <xdr:row>104</xdr:row>
      <xdr:rowOff>47625</xdr:rowOff>
    </xdr:from>
    <xdr:to>
      <xdr:col>2</xdr:col>
      <xdr:colOff>733425</xdr:colOff>
      <xdr:row>109</xdr:row>
      <xdr:rowOff>0</xdr:rowOff>
    </xdr:to>
    <xdr:sp macro="" textlink="">
      <xdr:nvSpPr>
        <xdr:cNvPr id="7" name="6 CuadroTexto">
          <a:extLst>
            <a:ext uri="{FF2B5EF4-FFF2-40B4-BE49-F238E27FC236}">
              <a16:creationId xmlns:a16="http://schemas.microsoft.com/office/drawing/2014/main" id="{A28512EF-E6FD-4421-ADB2-F8F26D298D4D}"/>
            </a:ext>
          </a:extLst>
        </xdr:cNvPr>
        <xdr:cNvSpPr txBox="1"/>
      </xdr:nvSpPr>
      <xdr:spPr>
        <a:xfrm>
          <a:off x="3571875" y="2335530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0</xdr:row>
      <xdr:rowOff>143933</xdr:rowOff>
    </xdr:from>
    <xdr:to>
      <xdr:col>1</xdr:col>
      <xdr:colOff>552450</xdr:colOff>
      <xdr:row>2</xdr:row>
      <xdr:rowOff>170689</xdr:rowOff>
    </xdr:to>
    <xdr:pic>
      <xdr:nvPicPr>
        <xdr:cNvPr id="2" name="Imagen 1">
          <a:extLst>
            <a:ext uri="{FF2B5EF4-FFF2-40B4-BE49-F238E27FC236}">
              <a16:creationId xmlns:a16="http://schemas.microsoft.com/office/drawing/2014/main" id="{B1EE6805-24AA-404B-A8FF-EEBC02F75A6B}"/>
            </a:ext>
          </a:extLst>
        </xdr:cNvPr>
        <xdr:cNvPicPr>
          <a:picLocks noChangeAspect="1"/>
        </xdr:cNvPicPr>
      </xdr:nvPicPr>
      <xdr:blipFill rotWithShape="1">
        <a:blip xmlns:r="http://schemas.openxmlformats.org/officeDocument/2006/relationships" r:embed="rId1"/>
        <a:srcRect l="3509" t="35350" r="36147" b="38594"/>
        <a:stretch/>
      </xdr:blipFill>
      <xdr:spPr>
        <a:xfrm>
          <a:off x="104775" y="143933"/>
          <a:ext cx="1209675" cy="407756"/>
        </a:xfrm>
        <a:prstGeom prst="rect">
          <a:avLst/>
        </a:prstGeom>
      </xdr:spPr>
    </xdr:pic>
    <xdr:clientData/>
  </xdr:twoCellAnchor>
  <xdr:twoCellAnchor editAs="oneCell">
    <xdr:from>
      <xdr:col>6</xdr:col>
      <xdr:colOff>142875</xdr:colOff>
      <xdr:row>0</xdr:row>
      <xdr:rowOff>152400</xdr:rowOff>
    </xdr:from>
    <xdr:to>
      <xdr:col>7</xdr:col>
      <xdr:colOff>638176</xdr:colOff>
      <xdr:row>2</xdr:row>
      <xdr:rowOff>177412</xdr:rowOff>
    </xdr:to>
    <xdr:pic>
      <xdr:nvPicPr>
        <xdr:cNvPr id="6" name="Imagen 5">
          <a:extLst>
            <a:ext uri="{FF2B5EF4-FFF2-40B4-BE49-F238E27FC236}">
              <a16:creationId xmlns:a16="http://schemas.microsoft.com/office/drawing/2014/main" id="{E2CB1C0F-3ED9-4726-A93B-DF705C6A6A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152400"/>
          <a:ext cx="1257301" cy="406012"/>
        </a:xfrm>
        <a:prstGeom prst="rect">
          <a:avLst/>
        </a:prstGeom>
        <a:noFill/>
        <a:ln>
          <a:noFill/>
        </a:ln>
      </xdr:spPr>
    </xdr:pic>
    <xdr:clientData/>
  </xdr:twoCellAnchor>
  <xdr:twoCellAnchor>
    <xdr:from>
      <xdr:col>0</xdr:col>
      <xdr:colOff>104775</xdr:colOff>
      <xdr:row>27</xdr:row>
      <xdr:rowOff>0</xdr:rowOff>
    </xdr:from>
    <xdr:to>
      <xdr:col>2</xdr:col>
      <xdr:colOff>647700</xdr:colOff>
      <xdr:row>32</xdr:row>
      <xdr:rowOff>0</xdr:rowOff>
    </xdr:to>
    <xdr:sp macro="" textlink="">
      <xdr:nvSpPr>
        <xdr:cNvPr id="3" name="3 CuadroTexto">
          <a:extLst>
            <a:ext uri="{FF2B5EF4-FFF2-40B4-BE49-F238E27FC236}">
              <a16:creationId xmlns:a16="http://schemas.microsoft.com/office/drawing/2014/main" id="{E8C4E012-C176-48D9-9716-3F397F2410D9}"/>
            </a:ext>
          </a:extLst>
        </xdr:cNvPr>
        <xdr:cNvSpPr txBox="1"/>
      </xdr:nvSpPr>
      <xdr:spPr>
        <a:xfrm>
          <a:off x="104775" y="536257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438151</xdr:colOff>
      <xdr:row>27</xdr:row>
      <xdr:rowOff>0</xdr:rowOff>
    </xdr:from>
    <xdr:to>
      <xdr:col>7</xdr:col>
      <xdr:colOff>361951</xdr:colOff>
      <xdr:row>31</xdr:row>
      <xdr:rowOff>133349</xdr:rowOff>
    </xdr:to>
    <xdr:sp macro="" textlink="">
      <xdr:nvSpPr>
        <xdr:cNvPr id="4" name="4 CuadroTexto">
          <a:extLst>
            <a:ext uri="{FF2B5EF4-FFF2-40B4-BE49-F238E27FC236}">
              <a16:creationId xmlns:a16="http://schemas.microsoft.com/office/drawing/2014/main" id="{B1F64093-D329-47E3-96F9-0998F1A9D0D7}"/>
            </a:ext>
          </a:extLst>
        </xdr:cNvPr>
        <xdr:cNvSpPr txBox="1"/>
      </xdr:nvSpPr>
      <xdr:spPr>
        <a:xfrm>
          <a:off x="3486151" y="536257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0</xdr:colOff>
      <xdr:row>33</xdr:row>
      <xdr:rowOff>76200</xdr:rowOff>
    </xdr:from>
    <xdr:to>
      <xdr:col>3</xdr:col>
      <xdr:colOff>76200</xdr:colOff>
      <xdr:row>38</xdr:row>
      <xdr:rowOff>38100</xdr:rowOff>
    </xdr:to>
    <xdr:sp macro="" textlink="">
      <xdr:nvSpPr>
        <xdr:cNvPr id="5" name="5 CuadroTexto">
          <a:extLst>
            <a:ext uri="{FF2B5EF4-FFF2-40B4-BE49-F238E27FC236}">
              <a16:creationId xmlns:a16="http://schemas.microsoft.com/office/drawing/2014/main" id="{8F0C2D3E-6E01-4E69-9D6A-96527501E420}"/>
            </a:ext>
          </a:extLst>
        </xdr:cNvPr>
        <xdr:cNvSpPr txBox="1"/>
      </xdr:nvSpPr>
      <xdr:spPr>
        <a:xfrm>
          <a:off x="0" y="658177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523875</xdr:colOff>
      <xdr:row>33</xdr:row>
      <xdr:rowOff>104775</xdr:rowOff>
    </xdr:from>
    <xdr:to>
      <xdr:col>7</xdr:col>
      <xdr:colOff>371475</xdr:colOff>
      <xdr:row>38</xdr:row>
      <xdr:rowOff>57150</xdr:rowOff>
    </xdr:to>
    <xdr:sp macro="" textlink="">
      <xdr:nvSpPr>
        <xdr:cNvPr id="7" name="6 CuadroTexto">
          <a:extLst>
            <a:ext uri="{FF2B5EF4-FFF2-40B4-BE49-F238E27FC236}">
              <a16:creationId xmlns:a16="http://schemas.microsoft.com/office/drawing/2014/main" id="{EFA65E2E-1193-4E04-B2CF-16ECBAD23450}"/>
            </a:ext>
          </a:extLst>
        </xdr:cNvPr>
        <xdr:cNvSpPr txBox="1"/>
      </xdr:nvSpPr>
      <xdr:spPr>
        <a:xfrm>
          <a:off x="3571875" y="661035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104775</xdr:colOff>
      <xdr:row>0</xdr:row>
      <xdr:rowOff>153458</xdr:rowOff>
    </xdr:from>
    <xdr:to>
      <xdr:col>1</xdr:col>
      <xdr:colOff>526452</xdr:colOff>
      <xdr:row>2</xdr:row>
      <xdr:rowOff>171450</xdr:rowOff>
    </xdr:to>
    <xdr:pic>
      <xdr:nvPicPr>
        <xdr:cNvPr id="2" name="Imagen 1">
          <a:extLst>
            <a:ext uri="{FF2B5EF4-FFF2-40B4-BE49-F238E27FC236}">
              <a16:creationId xmlns:a16="http://schemas.microsoft.com/office/drawing/2014/main" id="{D93C74A5-9EC2-4EC4-897E-3A12ACD32432}"/>
            </a:ext>
          </a:extLst>
        </xdr:cNvPr>
        <xdr:cNvPicPr>
          <a:picLocks noChangeAspect="1"/>
        </xdr:cNvPicPr>
      </xdr:nvPicPr>
      <xdr:blipFill rotWithShape="1">
        <a:blip xmlns:r="http://schemas.openxmlformats.org/officeDocument/2006/relationships" r:embed="rId1"/>
        <a:srcRect l="3509" t="35350" r="36147" b="38594"/>
        <a:stretch/>
      </xdr:blipFill>
      <xdr:spPr>
        <a:xfrm>
          <a:off x="104775" y="153458"/>
          <a:ext cx="1183677" cy="398992"/>
        </a:xfrm>
        <a:prstGeom prst="rect">
          <a:avLst/>
        </a:prstGeom>
      </xdr:spPr>
    </xdr:pic>
    <xdr:clientData/>
  </xdr:twoCellAnchor>
  <xdr:twoCellAnchor editAs="oneCell">
    <xdr:from>
      <xdr:col>6</xdr:col>
      <xdr:colOff>136595</xdr:colOff>
      <xdr:row>0</xdr:row>
      <xdr:rowOff>161925</xdr:rowOff>
    </xdr:from>
    <xdr:to>
      <xdr:col>7</xdr:col>
      <xdr:colOff>731418</xdr:colOff>
      <xdr:row>3</xdr:row>
      <xdr:rowOff>28575</xdr:rowOff>
    </xdr:to>
    <xdr:pic>
      <xdr:nvPicPr>
        <xdr:cNvPr id="6" name="Imagen 5">
          <a:extLst>
            <a:ext uri="{FF2B5EF4-FFF2-40B4-BE49-F238E27FC236}">
              <a16:creationId xmlns:a16="http://schemas.microsoft.com/office/drawing/2014/main" id="{D384BE9E-4069-40F9-9857-8B5B1145CC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8595" y="161925"/>
          <a:ext cx="1356823" cy="438150"/>
        </a:xfrm>
        <a:prstGeom prst="rect">
          <a:avLst/>
        </a:prstGeom>
        <a:noFill/>
        <a:ln>
          <a:noFill/>
        </a:ln>
      </xdr:spPr>
    </xdr:pic>
    <xdr:clientData/>
  </xdr:twoCellAnchor>
  <xdr:twoCellAnchor>
    <xdr:from>
      <xdr:col>0</xdr:col>
      <xdr:colOff>104775</xdr:colOff>
      <xdr:row>32</xdr:row>
      <xdr:rowOff>0</xdr:rowOff>
    </xdr:from>
    <xdr:to>
      <xdr:col>2</xdr:col>
      <xdr:colOff>647700</xdr:colOff>
      <xdr:row>37</xdr:row>
      <xdr:rowOff>0</xdr:rowOff>
    </xdr:to>
    <xdr:sp macro="" textlink="">
      <xdr:nvSpPr>
        <xdr:cNvPr id="3" name="3 CuadroTexto">
          <a:extLst>
            <a:ext uri="{FF2B5EF4-FFF2-40B4-BE49-F238E27FC236}">
              <a16:creationId xmlns:a16="http://schemas.microsoft.com/office/drawing/2014/main" id="{33C476D2-0687-4523-A8BA-A1483FE8749A}"/>
            </a:ext>
          </a:extLst>
        </xdr:cNvPr>
        <xdr:cNvSpPr txBox="1"/>
      </xdr:nvSpPr>
      <xdr:spPr>
        <a:xfrm>
          <a:off x="104775" y="631507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361951</xdr:colOff>
      <xdr:row>32</xdr:row>
      <xdr:rowOff>0</xdr:rowOff>
    </xdr:from>
    <xdr:to>
      <xdr:col>7</xdr:col>
      <xdr:colOff>285751</xdr:colOff>
      <xdr:row>36</xdr:row>
      <xdr:rowOff>133349</xdr:rowOff>
    </xdr:to>
    <xdr:sp macro="" textlink="">
      <xdr:nvSpPr>
        <xdr:cNvPr id="4" name="4 CuadroTexto">
          <a:extLst>
            <a:ext uri="{FF2B5EF4-FFF2-40B4-BE49-F238E27FC236}">
              <a16:creationId xmlns:a16="http://schemas.microsoft.com/office/drawing/2014/main" id="{48420719-C53D-43A5-8C6C-34CFC853A4EF}"/>
            </a:ext>
          </a:extLst>
        </xdr:cNvPr>
        <xdr:cNvSpPr txBox="1"/>
      </xdr:nvSpPr>
      <xdr:spPr>
        <a:xfrm>
          <a:off x="3486151" y="631507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0</xdr:colOff>
      <xdr:row>38</xdr:row>
      <xdr:rowOff>76200</xdr:rowOff>
    </xdr:from>
    <xdr:to>
      <xdr:col>3</xdr:col>
      <xdr:colOff>76200</xdr:colOff>
      <xdr:row>43</xdr:row>
      <xdr:rowOff>38100</xdr:rowOff>
    </xdr:to>
    <xdr:sp macro="" textlink="">
      <xdr:nvSpPr>
        <xdr:cNvPr id="5" name="5 CuadroTexto">
          <a:extLst>
            <a:ext uri="{FF2B5EF4-FFF2-40B4-BE49-F238E27FC236}">
              <a16:creationId xmlns:a16="http://schemas.microsoft.com/office/drawing/2014/main" id="{BFEDB502-BDA0-45D3-96D2-B0D6C54BBCA7}"/>
            </a:ext>
          </a:extLst>
        </xdr:cNvPr>
        <xdr:cNvSpPr txBox="1"/>
      </xdr:nvSpPr>
      <xdr:spPr>
        <a:xfrm>
          <a:off x="0" y="753427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447675</xdr:colOff>
      <xdr:row>38</xdr:row>
      <xdr:rowOff>104775</xdr:rowOff>
    </xdr:from>
    <xdr:to>
      <xdr:col>7</xdr:col>
      <xdr:colOff>295275</xdr:colOff>
      <xdr:row>43</xdr:row>
      <xdr:rowOff>57150</xdr:rowOff>
    </xdr:to>
    <xdr:sp macro="" textlink="">
      <xdr:nvSpPr>
        <xdr:cNvPr id="7" name="6 CuadroTexto">
          <a:extLst>
            <a:ext uri="{FF2B5EF4-FFF2-40B4-BE49-F238E27FC236}">
              <a16:creationId xmlns:a16="http://schemas.microsoft.com/office/drawing/2014/main" id="{9E8D2D70-B84A-4B33-86DD-E8202808A7CB}"/>
            </a:ext>
          </a:extLst>
        </xdr:cNvPr>
        <xdr:cNvSpPr txBox="1"/>
      </xdr:nvSpPr>
      <xdr:spPr>
        <a:xfrm>
          <a:off x="3571875" y="756285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152399</xdr:colOff>
      <xdr:row>0</xdr:row>
      <xdr:rowOff>134407</xdr:rowOff>
    </xdr:from>
    <xdr:to>
      <xdr:col>2</xdr:col>
      <xdr:colOff>292456</xdr:colOff>
      <xdr:row>3</xdr:row>
      <xdr:rowOff>133350</xdr:rowOff>
    </xdr:to>
    <xdr:pic>
      <xdr:nvPicPr>
        <xdr:cNvPr id="2" name="Imagen 1">
          <a:extLst>
            <a:ext uri="{FF2B5EF4-FFF2-40B4-BE49-F238E27FC236}">
              <a16:creationId xmlns:a16="http://schemas.microsoft.com/office/drawing/2014/main" id="{66DB251C-C768-4698-AF8A-A416E9A8EA94}"/>
            </a:ext>
          </a:extLst>
        </xdr:cNvPr>
        <xdr:cNvPicPr>
          <a:picLocks noChangeAspect="1"/>
        </xdr:cNvPicPr>
      </xdr:nvPicPr>
      <xdr:blipFill rotWithShape="1">
        <a:blip xmlns:r="http://schemas.openxmlformats.org/officeDocument/2006/relationships" r:embed="rId1"/>
        <a:srcRect l="3509" t="35350" r="36147" b="38594"/>
        <a:stretch/>
      </xdr:blipFill>
      <xdr:spPr>
        <a:xfrm>
          <a:off x="152399" y="134407"/>
          <a:ext cx="1664057" cy="560918"/>
        </a:xfrm>
        <a:prstGeom prst="rect">
          <a:avLst/>
        </a:prstGeom>
      </xdr:spPr>
    </xdr:pic>
    <xdr:clientData/>
  </xdr:twoCellAnchor>
  <xdr:twoCellAnchor editAs="oneCell">
    <xdr:from>
      <xdr:col>7</xdr:col>
      <xdr:colOff>228601</xdr:colOff>
      <xdr:row>0</xdr:row>
      <xdr:rowOff>152399</xdr:rowOff>
    </xdr:from>
    <xdr:to>
      <xdr:col>8</xdr:col>
      <xdr:colOff>1360069</xdr:colOff>
      <xdr:row>4</xdr:row>
      <xdr:rowOff>54431</xdr:rowOff>
    </xdr:to>
    <xdr:pic>
      <xdr:nvPicPr>
        <xdr:cNvPr id="3" name="Imagen 2">
          <a:extLst>
            <a:ext uri="{FF2B5EF4-FFF2-40B4-BE49-F238E27FC236}">
              <a16:creationId xmlns:a16="http://schemas.microsoft.com/office/drawing/2014/main" id="{E4739936-014D-43F2-A95D-D64FDE4758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62701" y="152399"/>
          <a:ext cx="2026818" cy="654507"/>
        </a:xfrm>
        <a:prstGeom prst="rect">
          <a:avLst/>
        </a:prstGeom>
        <a:noFill/>
        <a:ln>
          <a:noFill/>
        </a:ln>
      </xdr:spPr>
    </xdr:pic>
    <xdr:clientData/>
  </xdr:twoCellAnchor>
  <xdr:twoCellAnchor>
    <xdr:from>
      <xdr:col>0</xdr:col>
      <xdr:colOff>66675</xdr:colOff>
      <xdr:row>17</xdr:row>
      <xdr:rowOff>142875</xdr:rowOff>
    </xdr:from>
    <xdr:to>
      <xdr:col>2</xdr:col>
      <xdr:colOff>609600</xdr:colOff>
      <xdr:row>22</xdr:row>
      <xdr:rowOff>142875</xdr:rowOff>
    </xdr:to>
    <xdr:sp macro="" textlink="">
      <xdr:nvSpPr>
        <xdr:cNvPr id="4" name="3 CuadroTexto">
          <a:extLst>
            <a:ext uri="{FF2B5EF4-FFF2-40B4-BE49-F238E27FC236}">
              <a16:creationId xmlns:a16="http://schemas.microsoft.com/office/drawing/2014/main" id="{231818C6-E587-44E5-B882-C41DFF86C401}"/>
            </a:ext>
          </a:extLst>
        </xdr:cNvPr>
        <xdr:cNvSpPr txBox="1"/>
      </xdr:nvSpPr>
      <xdr:spPr>
        <a:xfrm>
          <a:off x="66675" y="414337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542926</xdr:colOff>
      <xdr:row>17</xdr:row>
      <xdr:rowOff>133350</xdr:rowOff>
    </xdr:from>
    <xdr:to>
      <xdr:col>4</xdr:col>
      <xdr:colOff>428626</xdr:colOff>
      <xdr:row>22</xdr:row>
      <xdr:rowOff>76199</xdr:rowOff>
    </xdr:to>
    <xdr:sp macro="" textlink="">
      <xdr:nvSpPr>
        <xdr:cNvPr id="5" name="4 CuadroTexto">
          <a:extLst>
            <a:ext uri="{FF2B5EF4-FFF2-40B4-BE49-F238E27FC236}">
              <a16:creationId xmlns:a16="http://schemas.microsoft.com/office/drawing/2014/main" id="{778DDB72-3D3B-4C9B-B120-84AF67A539A3}"/>
            </a:ext>
          </a:extLst>
        </xdr:cNvPr>
        <xdr:cNvSpPr txBox="1"/>
      </xdr:nvSpPr>
      <xdr:spPr>
        <a:xfrm>
          <a:off x="2066926" y="413385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4</xdr:col>
      <xdr:colOff>361950</xdr:colOff>
      <xdr:row>17</xdr:row>
      <xdr:rowOff>133350</xdr:rowOff>
    </xdr:from>
    <xdr:to>
      <xdr:col>7</xdr:col>
      <xdr:colOff>438150</xdr:colOff>
      <xdr:row>22</xdr:row>
      <xdr:rowOff>95250</xdr:rowOff>
    </xdr:to>
    <xdr:sp macro="" textlink="">
      <xdr:nvSpPr>
        <xdr:cNvPr id="6" name="5 CuadroTexto">
          <a:extLst>
            <a:ext uri="{FF2B5EF4-FFF2-40B4-BE49-F238E27FC236}">
              <a16:creationId xmlns:a16="http://schemas.microsoft.com/office/drawing/2014/main" id="{C380C8BE-1263-4065-9A6D-6F4E12B133DE}"/>
            </a:ext>
          </a:extLst>
        </xdr:cNvPr>
        <xdr:cNvSpPr txBox="1"/>
      </xdr:nvSpPr>
      <xdr:spPr>
        <a:xfrm>
          <a:off x="4210050" y="413385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7</xdr:col>
      <xdr:colOff>361950</xdr:colOff>
      <xdr:row>17</xdr:row>
      <xdr:rowOff>133350</xdr:rowOff>
    </xdr:from>
    <xdr:to>
      <xdr:col>9</xdr:col>
      <xdr:colOff>38100</xdr:colOff>
      <xdr:row>22</xdr:row>
      <xdr:rowOff>85725</xdr:rowOff>
    </xdr:to>
    <xdr:sp macro="" textlink="">
      <xdr:nvSpPr>
        <xdr:cNvPr id="7" name="6 CuadroTexto">
          <a:extLst>
            <a:ext uri="{FF2B5EF4-FFF2-40B4-BE49-F238E27FC236}">
              <a16:creationId xmlns:a16="http://schemas.microsoft.com/office/drawing/2014/main" id="{DAB80859-5910-4392-B9CC-2647CA9DA400}"/>
            </a:ext>
          </a:extLst>
        </xdr:cNvPr>
        <xdr:cNvSpPr txBox="1"/>
      </xdr:nvSpPr>
      <xdr:spPr>
        <a:xfrm>
          <a:off x="6496050" y="413385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115358</xdr:rowOff>
    </xdr:from>
    <xdr:to>
      <xdr:col>1</xdr:col>
      <xdr:colOff>280393</xdr:colOff>
      <xdr:row>2</xdr:row>
      <xdr:rowOff>85726</xdr:rowOff>
    </xdr:to>
    <xdr:pic>
      <xdr:nvPicPr>
        <xdr:cNvPr id="2" name="Imagen 1">
          <a:extLst>
            <a:ext uri="{FF2B5EF4-FFF2-40B4-BE49-F238E27FC236}">
              <a16:creationId xmlns:a16="http://schemas.microsoft.com/office/drawing/2014/main" id="{62DEC731-E05A-4BBA-84B6-A1680B9DC82C}"/>
            </a:ext>
          </a:extLst>
        </xdr:cNvPr>
        <xdr:cNvPicPr>
          <a:picLocks noChangeAspect="1"/>
        </xdr:cNvPicPr>
      </xdr:nvPicPr>
      <xdr:blipFill rotWithShape="1">
        <a:blip xmlns:r="http://schemas.openxmlformats.org/officeDocument/2006/relationships" r:embed="rId1"/>
        <a:srcRect l="3509" t="35350" r="36147" b="38594"/>
        <a:stretch/>
      </xdr:blipFill>
      <xdr:spPr>
        <a:xfrm>
          <a:off x="0" y="115358"/>
          <a:ext cx="1042393" cy="351368"/>
        </a:xfrm>
        <a:prstGeom prst="rect">
          <a:avLst/>
        </a:prstGeom>
      </xdr:spPr>
    </xdr:pic>
    <xdr:clientData/>
  </xdr:twoCellAnchor>
  <xdr:twoCellAnchor editAs="oneCell">
    <xdr:from>
      <xdr:col>6</xdr:col>
      <xdr:colOff>344486</xdr:colOff>
      <xdr:row>0</xdr:row>
      <xdr:rowOff>120303</xdr:rowOff>
    </xdr:from>
    <xdr:to>
      <xdr:col>7</xdr:col>
      <xdr:colOff>733425</xdr:colOff>
      <xdr:row>2</xdr:row>
      <xdr:rowOff>110968</xdr:rowOff>
    </xdr:to>
    <xdr:pic>
      <xdr:nvPicPr>
        <xdr:cNvPr id="6" name="Imagen 5">
          <a:extLst>
            <a:ext uri="{FF2B5EF4-FFF2-40B4-BE49-F238E27FC236}">
              <a16:creationId xmlns:a16="http://schemas.microsoft.com/office/drawing/2014/main" id="{7F16444C-5895-48AC-AEB7-3DF46901A0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6486" y="120303"/>
          <a:ext cx="1150939" cy="371665"/>
        </a:xfrm>
        <a:prstGeom prst="rect">
          <a:avLst/>
        </a:prstGeom>
        <a:noFill/>
        <a:ln>
          <a:noFill/>
        </a:ln>
      </xdr:spPr>
    </xdr:pic>
    <xdr:clientData/>
  </xdr:twoCellAnchor>
  <xdr:twoCellAnchor>
    <xdr:from>
      <xdr:col>0</xdr:col>
      <xdr:colOff>200025</xdr:colOff>
      <xdr:row>30</xdr:row>
      <xdr:rowOff>66675</xdr:rowOff>
    </xdr:from>
    <xdr:to>
      <xdr:col>2</xdr:col>
      <xdr:colOff>742950</xdr:colOff>
      <xdr:row>35</xdr:row>
      <xdr:rowOff>66675</xdr:rowOff>
    </xdr:to>
    <xdr:sp macro="" textlink="">
      <xdr:nvSpPr>
        <xdr:cNvPr id="3" name="3 CuadroTexto">
          <a:extLst>
            <a:ext uri="{FF2B5EF4-FFF2-40B4-BE49-F238E27FC236}">
              <a16:creationId xmlns:a16="http://schemas.microsoft.com/office/drawing/2014/main" id="{1C4D014B-E5EA-4A3B-81B8-E19770BD5095}"/>
            </a:ext>
          </a:extLst>
        </xdr:cNvPr>
        <xdr:cNvSpPr txBox="1"/>
      </xdr:nvSpPr>
      <xdr:spPr>
        <a:xfrm>
          <a:off x="200025" y="580072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533401</xdr:colOff>
      <xdr:row>30</xdr:row>
      <xdr:rowOff>66675</xdr:rowOff>
    </xdr:from>
    <xdr:to>
      <xdr:col>7</xdr:col>
      <xdr:colOff>457201</xdr:colOff>
      <xdr:row>35</xdr:row>
      <xdr:rowOff>9524</xdr:rowOff>
    </xdr:to>
    <xdr:sp macro="" textlink="">
      <xdr:nvSpPr>
        <xdr:cNvPr id="4" name="4 CuadroTexto">
          <a:extLst>
            <a:ext uri="{FF2B5EF4-FFF2-40B4-BE49-F238E27FC236}">
              <a16:creationId xmlns:a16="http://schemas.microsoft.com/office/drawing/2014/main" id="{DAC7C1F2-4D5B-4F99-BF43-FB01C5BAAC46}"/>
            </a:ext>
          </a:extLst>
        </xdr:cNvPr>
        <xdr:cNvSpPr txBox="1"/>
      </xdr:nvSpPr>
      <xdr:spPr>
        <a:xfrm>
          <a:off x="3581401" y="580072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95250</xdr:colOff>
      <xdr:row>36</xdr:row>
      <xdr:rowOff>142875</xdr:rowOff>
    </xdr:from>
    <xdr:to>
      <xdr:col>3</xdr:col>
      <xdr:colOff>171450</xdr:colOff>
      <xdr:row>41</xdr:row>
      <xdr:rowOff>104775</xdr:rowOff>
    </xdr:to>
    <xdr:sp macro="" textlink="">
      <xdr:nvSpPr>
        <xdr:cNvPr id="5" name="5 CuadroTexto">
          <a:extLst>
            <a:ext uri="{FF2B5EF4-FFF2-40B4-BE49-F238E27FC236}">
              <a16:creationId xmlns:a16="http://schemas.microsoft.com/office/drawing/2014/main" id="{29941E32-FC0E-4B39-ACDC-3657E0DD4709}"/>
            </a:ext>
          </a:extLst>
        </xdr:cNvPr>
        <xdr:cNvSpPr txBox="1"/>
      </xdr:nvSpPr>
      <xdr:spPr>
        <a:xfrm>
          <a:off x="95250" y="701992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619125</xdr:colOff>
      <xdr:row>36</xdr:row>
      <xdr:rowOff>171450</xdr:rowOff>
    </xdr:from>
    <xdr:to>
      <xdr:col>7</xdr:col>
      <xdr:colOff>466725</xdr:colOff>
      <xdr:row>41</xdr:row>
      <xdr:rowOff>123825</xdr:rowOff>
    </xdr:to>
    <xdr:sp macro="" textlink="">
      <xdr:nvSpPr>
        <xdr:cNvPr id="7" name="6 CuadroTexto">
          <a:extLst>
            <a:ext uri="{FF2B5EF4-FFF2-40B4-BE49-F238E27FC236}">
              <a16:creationId xmlns:a16="http://schemas.microsoft.com/office/drawing/2014/main" id="{DAC13AB6-36AD-4B91-9A50-C4C526ABD7EA}"/>
            </a:ext>
          </a:extLst>
        </xdr:cNvPr>
        <xdr:cNvSpPr txBox="1"/>
      </xdr:nvSpPr>
      <xdr:spPr>
        <a:xfrm>
          <a:off x="3667125" y="704850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228600</xdr:colOff>
      <xdr:row>1</xdr:row>
      <xdr:rowOff>39157</xdr:rowOff>
    </xdr:from>
    <xdr:to>
      <xdr:col>1</xdr:col>
      <xdr:colOff>1600200</xdr:colOff>
      <xdr:row>3</xdr:row>
      <xdr:rowOff>120494</xdr:rowOff>
    </xdr:to>
    <xdr:pic>
      <xdr:nvPicPr>
        <xdr:cNvPr id="2" name="Imagen 1">
          <a:extLst>
            <a:ext uri="{FF2B5EF4-FFF2-40B4-BE49-F238E27FC236}">
              <a16:creationId xmlns:a16="http://schemas.microsoft.com/office/drawing/2014/main" id="{A7F14ED7-C486-4A6C-8F43-6C30FC8FE43D}"/>
            </a:ext>
          </a:extLst>
        </xdr:cNvPr>
        <xdr:cNvPicPr>
          <a:picLocks noChangeAspect="1"/>
        </xdr:cNvPicPr>
      </xdr:nvPicPr>
      <xdr:blipFill rotWithShape="1">
        <a:blip xmlns:r="http://schemas.openxmlformats.org/officeDocument/2006/relationships" r:embed="rId1"/>
        <a:srcRect l="3509" t="35350" r="36147" b="38594"/>
        <a:stretch/>
      </xdr:blipFill>
      <xdr:spPr>
        <a:xfrm>
          <a:off x="228600" y="220132"/>
          <a:ext cx="1371600" cy="462337"/>
        </a:xfrm>
        <a:prstGeom prst="rect">
          <a:avLst/>
        </a:prstGeom>
      </xdr:spPr>
    </xdr:pic>
    <xdr:clientData/>
  </xdr:twoCellAnchor>
  <xdr:twoCellAnchor editAs="oneCell">
    <xdr:from>
      <xdr:col>3</xdr:col>
      <xdr:colOff>2163761</xdr:colOff>
      <xdr:row>1</xdr:row>
      <xdr:rowOff>76200</xdr:rowOff>
    </xdr:from>
    <xdr:to>
      <xdr:col>4</xdr:col>
      <xdr:colOff>1702968</xdr:colOff>
      <xdr:row>4</xdr:row>
      <xdr:rowOff>63344</xdr:rowOff>
    </xdr:to>
    <xdr:pic>
      <xdr:nvPicPr>
        <xdr:cNvPr id="3" name="Imagen 2">
          <a:extLst>
            <a:ext uri="{FF2B5EF4-FFF2-40B4-BE49-F238E27FC236}">
              <a16:creationId xmlns:a16="http://schemas.microsoft.com/office/drawing/2014/main" id="{15D1A10A-C3CD-49D0-BACA-F6F0729666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4161" y="257175"/>
          <a:ext cx="1729957" cy="558644"/>
        </a:xfrm>
        <a:prstGeom prst="rect">
          <a:avLst/>
        </a:prstGeom>
        <a:noFill/>
        <a:ln>
          <a:noFill/>
        </a:ln>
      </xdr:spPr>
    </xdr:pic>
    <xdr:clientData/>
  </xdr:twoCellAnchor>
  <xdr:twoCellAnchor>
    <xdr:from>
      <xdr:col>0</xdr:col>
      <xdr:colOff>0</xdr:colOff>
      <xdr:row>25</xdr:row>
      <xdr:rowOff>28575</xdr:rowOff>
    </xdr:from>
    <xdr:to>
      <xdr:col>1</xdr:col>
      <xdr:colOff>1619250</xdr:colOff>
      <xdr:row>30</xdr:row>
      <xdr:rowOff>28575</xdr:rowOff>
    </xdr:to>
    <xdr:sp macro="" textlink="">
      <xdr:nvSpPr>
        <xdr:cNvPr id="12" name="3 CuadroTexto">
          <a:extLst>
            <a:ext uri="{FF2B5EF4-FFF2-40B4-BE49-F238E27FC236}">
              <a16:creationId xmlns:a16="http://schemas.microsoft.com/office/drawing/2014/main" id="{F2CCB498-CDD3-4AEE-9D19-38693B9940E1}"/>
            </a:ext>
          </a:extLst>
        </xdr:cNvPr>
        <xdr:cNvSpPr txBox="1"/>
      </xdr:nvSpPr>
      <xdr:spPr>
        <a:xfrm>
          <a:off x="0" y="477202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1390651</xdr:colOff>
      <xdr:row>25</xdr:row>
      <xdr:rowOff>28575</xdr:rowOff>
    </xdr:from>
    <xdr:to>
      <xdr:col>3</xdr:col>
      <xdr:colOff>400051</xdr:colOff>
      <xdr:row>29</xdr:row>
      <xdr:rowOff>161924</xdr:rowOff>
    </xdr:to>
    <xdr:sp macro="" textlink="">
      <xdr:nvSpPr>
        <xdr:cNvPr id="13" name="4 CuadroTexto">
          <a:extLst>
            <a:ext uri="{FF2B5EF4-FFF2-40B4-BE49-F238E27FC236}">
              <a16:creationId xmlns:a16="http://schemas.microsoft.com/office/drawing/2014/main" id="{8E521152-8A12-4DF0-823B-89908000D6D4}"/>
            </a:ext>
          </a:extLst>
        </xdr:cNvPr>
        <xdr:cNvSpPr txBox="1"/>
      </xdr:nvSpPr>
      <xdr:spPr>
        <a:xfrm>
          <a:off x="1838326" y="477202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3</xdr:col>
      <xdr:colOff>276225</xdr:colOff>
      <xdr:row>25</xdr:row>
      <xdr:rowOff>38100</xdr:rowOff>
    </xdr:from>
    <xdr:to>
      <xdr:col>4</xdr:col>
      <xdr:colOff>447675</xdr:colOff>
      <xdr:row>30</xdr:row>
      <xdr:rowOff>0</xdr:rowOff>
    </xdr:to>
    <xdr:sp macro="" textlink="">
      <xdr:nvSpPr>
        <xdr:cNvPr id="14" name="5 CuadroTexto">
          <a:extLst>
            <a:ext uri="{FF2B5EF4-FFF2-40B4-BE49-F238E27FC236}">
              <a16:creationId xmlns:a16="http://schemas.microsoft.com/office/drawing/2014/main" id="{511FF09C-DA69-4343-ACD3-101D82D7FC03}"/>
            </a:ext>
          </a:extLst>
        </xdr:cNvPr>
        <xdr:cNvSpPr txBox="1"/>
      </xdr:nvSpPr>
      <xdr:spPr>
        <a:xfrm>
          <a:off x="3924300" y="478155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295275</xdr:colOff>
      <xdr:row>25</xdr:row>
      <xdr:rowOff>47625</xdr:rowOff>
    </xdr:from>
    <xdr:to>
      <xdr:col>5</xdr:col>
      <xdr:colOff>657225</xdr:colOff>
      <xdr:row>30</xdr:row>
      <xdr:rowOff>0</xdr:rowOff>
    </xdr:to>
    <xdr:sp macro="" textlink="">
      <xdr:nvSpPr>
        <xdr:cNvPr id="15" name="6 CuadroTexto">
          <a:extLst>
            <a:ext uri="{FF2B5EF4-FFF2-40B4-BE49-F238E27FC236}">
              <a16:creationId xmlns:a16="http://schemas.microsoft.com/office/drawing/2014/main" id="{BD94709B-D759-411E-8840-3BDD6C46887E}"/>
            </a:ext>
          </a:extLst>
        </xdr:cNvPr>
        <xdr:cNvSpPr txBox="1"/>
      </xdr:nvSpPr>
      <xdr:spPr>
        <a:xfrm>
          <a:off x="6134100" y="479107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133350</xdr:colOff>
      <xdr:row>0</xdr:row>
      <xdr:rowOff>143932</xdr:rowOff>
    </xdr:from>
    <xdr:to>
      <xdr:col>1</xdr:col>
      <xdr:colOff>742950</xdr:colOff>
      <xdr:row>2</xdr:row>
      <xdr:rowOff>44294</xdr:rowOff>
    </xdr:to>
    <xdr:pic>
      <xdr:nvPicPr>
        <xdr:cNvPr id="2" name="Imagen 1">
          <a:extLst>
            <a:ext uri="{FF2B5EF4-FFF2-40B4-BE49-F238E27FC236}">
              <a16:creationId xmlns:a16="http://schemas.microsoft.com/office/drawing/2014/main" id="{F270C861-28FE-4C46-AD1C-DC83A67A291A}"/>
            </a:ext>
          </a:extLst>
        </xdr:cNvPr>
        <xdr:cNvPicPr>
          <a:picLocks noChangeAspect="1"/>
        </xdr:cNvPicPr>
      </xdr:nvPicPr>
      <xdr:blipFill rotWithShape="1">
        <a:blip xmlns:r="http://schemas.openxmlformats.org/officeDocument/2006/relationships" r:embed="rId1"/>
        <a:srcRect l="3509" t="35350" r="36147" b="38594"/>
        <a:stretch/>
      </xdr:blipFill>
      <xdr:spPr>
        <a:xfrm>
          <a:off x="133350" y="143932"/>
          <a:ext cx="1371600" cy="462337"/>
        </a:xfrm>
        <a:prstGeom prst="rect">
          <a:avLst/>
        </a:prstGeom>
      </xdr:spPr>
    </xdr:pic>
    <xdr:clientData/>
  </xdr:twoCellAnchor>
  <xdr:twoCellAnchor editAs="oneCell">
    <xdr:from>
      <xdr:col>5</xdr:col>
      <xdr:colOff>544511</xdr:colOff>
      <xdr:row>0</xdr:row>
      <xdr:rowOff>104775</xdr:rowOff>
    </xdr:from>
    <xdr:to>
      <xdr:col>7</xdr:col>
      <xdr:colOff>750468</xdr:colOff>
      <xdr:row>2</xdr:row>
      <xdr:rowOff>101444</xdr:rowOff>
    </xdr:to>
    <xdr:pic>
      <xdr:nvPicPr>
        <xdr:cNvPr id="3" name="Imagen 2">
          <a:extLst>
            <a:ext uri="{FF2B5EF4-FFF2-40B4-BE49-F238E27FC236}">
              <a16:creationId xmlns:a16="http://schemas.microsoft.com/office/drawing/2014/main" id="{C86FA406-E5C5-45A0-B6CD-8CF3053379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511" y="104775"/>
          <a:ext cx="1729957" cy="558644"/>
        </a:xfrm>
        <a:prstGeom prst="rect">
          <a:avLst/>
        </a:prstGeom>
        <a:noFill/>
        <a:ln>
          <a:noFill/>
        </a:ln>
      </xdr:spPr>
    </xdr:pic>
    <xdr:clientData/>
  </xdr:twoCellAnchor>
  <xdr:twoCellAnchor>
    <xdr:from>
      <xdr:col>0</xdr:col>
      <xdr:colOff>152400</xdr:colOff>
      <xdr:row>31</xdr:row>
      <xdr:rowOff>114300</xdr:rowOff>
    </xdr:from>
    <xdr:to>
      <xdr:col>2</xdr:col>
      <xdr:colOff>695325</xdr:colOff>
      <xdr:row>36</xdr:row>
      <xdr:rowOff>114300</xdr:rowOff>
    </xdr:to>
    <xdr:sp macro="" textlink="">
      <xdr:nvSpPr>
        <xdr:cNvPr id="4" name="3 CuadroTexto">
          <a:extLst>
            <a:ext uri="{FF2B5EF4-FFF2-40B4-BE49-F238E27FC236}">
              <a16:creationId xmlns:a16="http://schemas.microsoft.com/office/drawing/2014/main" id="{C07758CC-62F6-4116-B7CF-F172CB56B75B}"/>
            </a:ext>
          </a:extLst>
        </xdr:cNvPr>
        <xdr:cNvSpPr txBox="1"/>
      </xdr:nvSpPr>
      <xdr:spPr>
        <a:xfrm>
          <a:off x="152400" y="621982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485776</xdr:colOff>
      <xdr:row>31</xdr:row>
      <xdr:rowOff>114300</xdr:rowOff>
    </xdr:from>
    <xdr:to>
      <xdr:col>7</xdr:col>
      <xdr:colOff>409576</xdr:colOff>
      <xdr:row>36</xdr:row>
      <xdr:rowOff>57149</xdr:rowOff>
    </xdr:to>
    <xdr:sp macro="" textlink="">
      <xdr:nvSpPr>
        <xdr:cNvPr id="5" name="4 CuadroTexto">
          <a:extLst>
            <a:ext uri="{FF2B5EF4-FFF2-40B4-BE49-F238E27FC236}">
              <a16:creationId xmlns:a16="http://schemas.microsoft.com/office/drawing/2014/main" id="{B309572C-6EB6-4F62-BA4C-00FED88862EC}"/>
            </a:ext>
          </a:extLst>
        </xdr:cNvPr>
        <xdr:cNvSpPr txBox="1"/>
      </xdr:nvSpPr>
      <xdr:spPr>
        <a:xfrm>
          <a:off x="3533776" y="621982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47625</xdr:colOff>
      <xdr:row>38</xdr:row>
      <xdr:rowOff>0</xdr:rowOff>
    </xdr:from>
    <xdr:to>
      <xdr:col>3</xdr:col>
      <xdr:colOff>123825</xdr:colOff>
      <xdr:row>42</xdr:row>
      <xdr:rowOff>152400</xdr:rowOff>
    </xdr:to>
    <xdr:sp macro="" textlink="">
      <xdr:nvSpPr>
        <xdr:cNvPr id="6" name="5 CuadroTexto">
          <a:extLst>
            <a:ext uri="{FF2B5EF4-FFF2-40B4-BE49-F238E27FC236}">
              <a16:creationId xmlns:a16="http://schemas.microsoft.com/office/drawing/2014/main" id="{F39462A2-1E63-48F7-8B93-C8C3CB4FD119}"/>
            </a:ext>
          </a:extLst>
        </xdr:cNvPr>
        <xdr:cNvSpPr txBox="1"/>
      </xdr:nvSpPr>
      <xdr:spPr>
        <a:xfrm>
          <a:off x="47625" y="743902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571500</xdr:colOff>
      <xdr:row>38</xdr:row>
      <xdr:rowOff>28575</xdr:rowOff>
    </xdr:from>
    <xdr:to>
      <xdr:col>7</xdr:col>
      <xdr:colOff>419100</xdr:colOff>
      <xdr:row>42</xdr:row>
      <xdr:rowOff>171450</xdr:rowOff>
    </xdr:to>
    <xdr:sp macro="" textlink="">
      <xdr:nvSpPr>
        <xdr:cNvPr id="7" name="6 CuadroTexto">
          <a:extLst>
            <a:ext uri="{FF2B5EF4-FFF2-40B4-BE49-F238E27FC236}">
              <a16:creationId xmlns:a16="http://schemas.microsoft.com/office/drawing/2014/main" id="{9DA4C271-1FE7-4F44-AD42-6BA457D59478}"/>
            </a:ext>
          </a:extLst>
        </xdr:cNvPr>
        <xdr:cNvSpPr txBox="1"/>
      </xdr:nvSpPr>
      <xdr:spPr>
        <a:xfrm>
          <a:off x="3619500" y="746760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0</xdr:col>
      <xdr:colOff>1496627</xdr:colOff>
      <xdr:row>4</xdr:row>
      <xdr:rowOff>37756</xdr:rowOff>
    </xdr:to>
    <xdr:pic>
      <xdr:nvPicPr>
        <xdr:cNvPr id="7" name="Imagen 6">
          <a:extLst>
            <a:ext uri="{FF2B5EF4-FFF2-40B4-BE49-F238E27FC236}">
              <a16:creationId xmlns:a16="http://schemas.microsoft.com/office/drawing/2014/main" id="{1A93BF69-3ECD-4D01-B084-2F7612A4629B}"/>
            </a:ext>
          </a:extLst>
        </xdr:cNvPr>
        <xdr:cNvPicPr>
          <a:picLocks noChangeAspect="1"/>
        </xdr:cNvPicPr>
      </xdr:nvPicPr>
      <xdr:blipFill rotWithShape="1">
        <a:blip xmlns:r="http://schemas.openxmlformats.org/officeDocument/2006/relationships" r:embed="rId1"/>
        <a:srcRect l="3509" t="35350" r="36147" b="38594"/>
        <a:stretch/>
      </xdr:blipFill>
      <xdr:spPr>
        <a:xfrm>
          <a:off x="0" y="180975"/>
          <a:ext cx="1496627" cy="504481"/>
        </a:xfrm>
        <a:prstGeom prst="rect">
          <a:avLst/>
        </a:prstGeom>
      </xdr:spPr>
    </xdr:pic>
    <xdr:clientData/>
  </xdr:twoCellAnchor>
  <xdr:twoCellAnchor editAs="oneCell">
    <xdr:from>
      <xdr:col>1</xdr:col>
      <xdr:colOff>439565</xdr:colOff>
      <xdr:row>0</xdr:row>
      <xdr:rowOff>76200</xdr:rowOff>
    </xdr:from>
    <xdr:to>
      <xdr:col>3</xdr:col>
      <xdr:colOff>28575</xdr:colOff>
      <xdr:row>4</xdr:row>
      <xdr:rowOff>113957</xdr:rowOff>
    </xdr:to>
    <xdr:pic>
      <xdr:nvPicPr>
        <xdr:cNvPr id="8" name="Imagen 7">
          <a:extLst>
            <a:ext uri="{FF2B5EF4-FFF2-40B4-BE49-F238E27FC236}">
              <a16:creationId xmlns:a16="http://schemas.microsoft.com/office/drawing/2014/main" id="{C5120295-A880-40CA-B539-89F08DA268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54440" y="76200"/>
          <a:ext cx="2122660" cy="685457"/>
        </a:xfrm>
        <a:prstGeom prst="rect">
          <a:avLst/>
        </a:prstGeom>
        <a:noFill/>
        <a:ln>
          <a:noFill/>
        </a:ln>
      </xdr:spPr>
    </xdr:pic>
    <xdr:clientData/>
  </xdr:twoCellAnchor>
  <xdr:twoCellAnchor>
    <xdr:from>
      <xdr:col>0</xdr:col>
      <xdr:colOff>485775</xdr:colOff>
      <xdr:row>86</xdr:row>
      <xdr:rowOff>104775</xdr:rowOff>
    </xdr:from>
    <xdr:to>
      <xdr:col>0</xdr:col>
      <xdr:colOff>2552700</xdr:colOff>
      <xdr:row>92</xdr:row>
      <xdr:rowOff>47625</xdr:rowOff>
    </xdr:to>
    <xdr:sp macro="" textlink="">
      <xdr:nvSpPr>
        <xdr:cNvPr id="9" name="3 CuadroTexto">
          <a:extLst>
            <a:ext uri="{FF2B5EF4-FFF2-40B4-BE49-F238E27FC236}">
              <a16:creationId xmlns:a16="http://schemas.microsoft.com/office/drawing/2014/main" id="{69316405-2C76-47AE-AB54-E645F63A5EC4}"/>
            </a:ext>
          </a:extLst>
        </xdr:cNvPr>
        <xdr:cNvSpPr txBox="1"/>
      </xdr:nvSpPr>
      <xdr:spPr>
        <a:xfrm>
          <a:off x="485775" y="14287500"/>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4276725</xdr:colOff>
      <xdr:row>86</xdr:row>
      <xdr:rowOff>95249</xdr:rowOff>
    </xdr:from>
    <xdr:to>
      <xdr:col>2</xdr:col>
      <xdr:colOff>752475</xdr:colOff>
      <xdr:row>92</xdr:row>
      <xdr:rowOff>66674</xdr:rowOff>
    </xdr:to>
    <xdr:sp macro="" textlink="">
      <xdr:nvSpPr>
        <xdr:cNvPr id="10" name="4 CuadroTexto">
          <a:extLst>
            <a:ext uri="{FF2B5EF4-FFF2-40B4-BE49-F238E27FC236}">
              <a16:creationId xmlns:a16="http://schemas.microsoft.com/office/drawing/2014/main" id="{66CCD495-54E2-4F7A-85F9-D9D798204D21}"/>
            </a:ext>
          </a:extLst>
        </xdr:cNvPr>
        <xdr:cNvSpPr txBox="1"/>
      </xdr:nvSpPr>
      <xdr:spPr>
        <a:xfrm>
          <a:off x="4276725" y="14277974"/>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304800</xdr:colOff>
      <xdr:row>101</xdr:row>
      <xdr:rowOff>85724</xdr:rowOff>
    </xdr:from>
    <xdr:to>
      <xdr:col>0</xdr:col>
      <xdr:colOff>2609850</xdr:colOff>
      <xdr:row>107</xdr:row>
      <xdr:rowOff>38099</xdr:rowOff>
    </xdr:to>
    <xdr:sp macro="" textlink="">
      <xdr:nvSpPr>
        <xdr:cNvPr id="11" name="5 CuadroTexto">
          <a:extLst>
            <a:ext uri="{FF2B5EF4-FFF2-40B4-BE49-F238E27FC236}">
              <a16:creationId xmlns:a16="http://schemas.microsoft.com/office/drawing/2014/main" id="{4424B50C-C377-48F5-9840-6A392B24DA75}"/>
            </a:ext>
          </a:extLst>
        </xdr:cNvPr>
        <xdr:cNvSpPr txBox="1"/>
      </xdr:nvSpPr>
      <xdr:spPr>
        <a:xfrm>
          <a:off x="304800" y="16697324"/>
          <a:ext cx="230505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0</xdr:col>
      <xdr:colOff>4352925</xdr:colOff>
      <xdr:row>101</xdr:row>
      <xdr:rowOff>28575</xdr:rowOff>
    </xdr:from>
    <xdr:to>
      <xdr:col>2</xdr:col>
      <xdr:colOff>781050</xdr:colOff>
      <xdr:row>107</xdr:row>
      <xdr:rowOff>123825</xdr:rowOff>
    </xdr:to>
    <xdr:sp macro="" textlink="">
      <xdr:nvSpPr>
        <xdr:cNvPr id="12" name="6 CuadroTexto">
          <a:extLst>
            <a:ext uri="{FF2B5EF4-FFF2-40B4-BE49-F238E27FC236}">
              <a16:creationId xmlns:a16="http://schemas.microsoft.com/office/drawing/2014/main" id="{6A34EB86-A424-47B9-BF2C-54F3B81E1ABF}"/>
            </a:ext>
          </a:extLst>
        </xdr:cNvPr>
        <xdr:cNvSpPr txBox="1"/>
      </xdr:nvSpPr>
      <xdr:spPr>
        <a:xfrm>
          <a:off x="4352925" y="16640175"/>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112568</xdr:colOff>
      <xdr:row>1</xdr:row>
      <xdr:rowOff>39759</xdr:rowOff>
    </xdr:from>
    <xdr:to>
      <xdr:col>0</xdr:col>
      <xdr:colOff>1238249</xdr:colOff>
      <xdr:row>3</xdr:row>
      <xdr:rowOff>38202</xdr:rowOff>
    </xdr:to>
    <xdr:pic>
      <xdr:nvPicPr>
        <xdr:cNvPr id="2" name="Imagen 1">
          <a:extLst>
            <a:ext uri="{FF2B5EF4-FFF2-40B4-BE49-F238E27FC236}">
              <a16:creationId xmlns:a16="http://schemas.microsoft.com/office/drawing/2014/main" id="{7F3FB45B-3FDE-49F6-AB6B-9EC7443A06D0}"/>
            </a:ext>
          </a:extLst>
        </xdr:cNvPr>
        <xdr:cNvPicPr>
          <a:picLocks noChangeAspect="1"/>
        </xdr:cNvPicPr>
      </xdr:nvPicPr>
      <xdr:blipFill rotWithShape="1">
        <a:blip xmlns:r="http://schemas.openxmlformats.org/officeDocument/2006/relationships" r:embed="rId1"/>
        <a:srcRect l="3509" t="35350" r="36147" b="38594"/>
        <a:stretch/>
      </xdr:blipFill>
      <xdr:spPr>
        <a:xfrm>
          <a:off x="112568" y="221600"/>
          <a:ext cx="1125681" cy="379443"/>
        </a:xfrm>
        <a:prstGeom prst="rect">
          <a:avLst/>
        </a:prstGeom>
      </xdr:spPr>
    </xdr:pic>
    <xdr:clientData/>
  </xdr:twoCellAnchor>
  <xdr:twoCellAnchor editAs="oneCell">
    <xdr:from>
      <xdr:col>1</xdr:col>
      <xdr:colOff>60614</xdr:colOff>
      <xdr:row>1</xdr:row>
      <xdr:rowOff>28265</xdr:rowOff>
    </xdr:from>
    <xdr:to>
      <xdr:col>2</xdr:col>
      <xdr:colOff>753342</xdr:colOff>
      <xdr:row>3</xdr:row>
      <xdr:rowOff>117031</xdr:rowOff>
    </xdr:to>
    <xdr:pic>
      <xdr:nvPicPr>
        <xdr:cNvPr id="3" name="Imagen 2">
          <a:extLst>
            <a:ext uri="{FF2B5EF4-FFF2-40B4-BE49-F238E27FC236}">
              <a16:creationId xmlns:a16="http://schemas.microsoft.com/office/drawing/2014/main" id="{97EBACB3-82E4-4E92-891B-482D976E38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9478" y="210106"/>
          <a:ext cx="1454728" cy="469766"/>
        </a:xfrm>
        <a:prstGeom prst="rect">
          <a:avLst/>
        </a:prstGeom>
        <a:noFill/>
        <a:ln>
          <a:noFill/>
        </a:ln>
      </xdr:spPr>
    </xdr:pic>
    <xdr:clientData/>
  </xdr:twoCellAnchor>
  <xdr:twoCellAnchor>
    <xdr:from>
      <xdr:col>0</xdr:col>
      <xdr:colOff>598343</xdr:colOff>
      <xdr:row>26</xdr:row>
      <xdr:rowOff>103909</xdr:rowOff>
    </xdr:from>
    <xdr:to>
      <xdr:col>0</xdr:col>
      <xdr:colOff>2665268</xdr:colOff>
      <xdr:row>31</xdr:row>
      <xdr:rowOff>112568</xdr:rowOff>
    </xdr:to>
    <xdr:sp macro="" textlink="">
      <xdr:nvSpPr>
        <xdr:cNvPr id="4" name="3 CuadroTexto">
          <a:extLst>
            <a:ext uri="{FF2B5EF4-FFF2-40B4-BE49-F238E27FC236}">
              <a16:creationId xmlns:a16="http://schemas.microsoft.com/office/drawing/2014/main" id="{9446F131-C259-455D-BB31-1BBDD8086D5C}"/>
            </a:ext>
          </a:extLst>
        </xdr:cNvPr>
        <xdr:cNvSpPr txBox="1"/>
      </xdr:nvSpPr>
      <xdr:spPr>
        <a:xfrm>
          <a:off x="598343" y="5039591"/>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3979719</xdr:colOff>
      <xdr:row>26</xdr:row>
      <xdr:rowOff>103909</xdr:rowOff>
    </xdr:from>
    <xdr:to>
      <xdr:col>2</xdr:col>
      <xdr:colOff>318655</xdr:colOff>
      <xdr:row>31</xdr:row>
      <xdr:rowOff>55417</xdr:rowOff>
    </xdr:to>
    <xdr:sp macro="" textlink="">
      <xdr:nvSpPr>
        <xdr:cNvPr id="5" name="4 CuadroTexto">
          <a:extLst>
            <a:ext uri="{FF2B5EF4-FFF2-40B4-BE49-F238E27FC236}">
              <a16:creationId xmlns:a16="http://schemas.microsoft.com/office/drawing/2014/main" id="{9731B5B6-1F85-4C65-AAD5-05E24A102D4D}"/>
            </a:ext>
          </a:extLst>
        </xdr:cNvPr>
        <xdr:cNvSpPr txBox="1"/>
      </xdr:nvSpPr>
      <xdr:spPr>
        <a:xfrm>
          <a:off x="3979719" y="5039591"/>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493568</xdr:colOff>
      <xdr:row>32</xdr:row>
      <xdr:rowOff>188768</xdr:rowOff>
    </xdr:from>
    <xdr:to>
      <xdr:col>0</xdr:col>
      <xdr:colOff>2855768</xdr:colOff>
      <xdr:row>37</xdr:row>
      <xdr:rowOff>150668</xdr:rowOff>
    </xdr:to>
    <xdr:sp macro="" textlink="">
      <xdr:nvSpPr>
        <xdr:cNvPr id="6" name="5 CuadroTexto">
          <a:extLst>
            <a:ext uri="{FF2B5EF4-FFF2-40B4-BE49-F238E27FC236}">
              <a16:creationId xmlns:a16="http://schemas.microsoft.com/office/drawing/2014/main" id="{FF4C2349-0652-4123-9F96-76A437383F6D}"/>
            </a:ext>
          </a:extLst>
        </xdr:cNvPr>
        <xdr:cNvSpPr txBox="1"/>
      </xdr:nvSpPr>
      <xdr:spPr>
        <a:xfrm>
          <a:off x="493568" y="6258791"/>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0</xdr:col>
      <xdr:colOff>4065443</xdr:colOff>
      <xdr:row>33</xdr:row>
      <xdr:rowOff>26843</xdr:rowOff>
    </xdr:from>
    <xdr:to>
      <xdr:col>2</xdr:col>
      <xdr:colOff>328179</xdr:colOff>
      <xdr:row>37</xdr:row>
      <xdr:rowOff>169718</xdr:rowOff>
    </xdr:to>
    <xdr:sp macro="" textlink="">
      <xdr:nvSpPr>
        <xdr:cNvPr id="7" name="6 CuadroTexto">
          <a:extLst>
            <a:ext uri="{FF2B5EF4-FFF2-40B4-BE49-F238E27FC236}">
              <a16:creationId xmlns:a16="http://schemas.microsoft.com/office/drawing/2014/main" id="{E44CAD3F-A3C1-480B-B78E-CF9B4217A9A2}"/>
            </a:ext>
          </a:extLst>
        </xdr:cNvPr>
        <xdr:cNvSpPr txBox="1"/>
      </xdr:nvSpPr>
      <xdr:spPr>
        <a:xfrm>
          <a:off x="4065443" y="6287366"/>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77931</xdr:colOff>
      <xdr:row>2</xdr:row>
      <xdr:rowOff>69241</xdr:rowOff>
    </xdr:from>
    <xdr:to>
      <xdr:col>0</xdr:col>
      <xdr:colOff>969818</xdr:colOff>
      <xdr:row>3</xdr:row>
      <xdr:rowOff>179377</xdr:rowOff>
    </xdr:to>
    <xdr:pic>
      <xdr:nvPicPr>
        <xdr:cNvPr id="2" name="Imagen 1">
          <a:extLst>
            <a:ext uri="{FF2B5EF4-FFF2-40B4-BE49-F238E27FC236}">
              <a16:creationId xmlns:a16="http://schemas.microsoft.com/office/drawing/2014/main" id="{6282D67B-F6A3-4F20-A895-2E3B59CEE344}"/>
            </a:ext>
          </a:extLst>
        </xdr:cNvPr>
        <xdr:cNvPicPr>
          <a:picLocks noChangeAspect="1"/>
        </xdr:cNvPicPr>
      </xdr:nvPicPr>
      <xdr:blipFill rotWithShape="1">
        <a:blip xmlns:r="http://schemas.openxmlformats.org/officeDocument/2006/relationships" r:embed="rId1"/>
        <a:srcRect l="3509" t="35350" r="36147" b="38594"/>
        <a:stretch/>
      </xdr:blipFill>
      <xdr:spPr>
        <a:xfrm>
          <a:off x="77931" y="441582"/>
          <a:ext cx="891887" cy="300636"/>
        </a:xfrm>
        <a:prstGeom prst="rect">
          <a:avLst/>
        </a:prstGeom>
      </xdr:spPr>
    </xdr:pic>
    <xdr:clientData/>
  </xdr:twoCellAnchor>
  <xdr:twoCellAnchor editAs="oneCell">
    <xdr:from>
      <xdr:col>1</xdr:col>
      <xdr:colOff>766185</xdr:colOff>
      <xdr:row>1</xdr:row>
      <xdr:rowOff>127214</xdr:rowOff>
    </xdr:from>
    <xdr:to>
      <xdr:col>2</xdr:col>
      <xdr:colOff>909206</xdr:colOff>
      <xdr:row>3</xdr:row>
      <xdr:rowOff>108372</xdr:rowOff>
    </xdr:to>
    <xdr:pic>
      <xdr:nvPicPr>
        <xdr:cNvPr id="3" name="Imagen 2">
          <a:extLst>
            <a:ext uri="{FF2B5EF4-FFF2-40B4-BE49-F238E27FC236}">
              <a16:creationId xmlns:a16="http://schemas.microsoft.com/office/drawing/2014/main" id="{9DB96320-8D28-4AC4-AA7C-186DAA0C42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5276" y="309055"/>
          <a:ext cx="1121498" cy="362158"/>
        </a:xfrm>
        <a:prstGeom prst="rect">
          <a:avLst/>
        </a:prstGeom>
        <a:noFill/>
        <a:ln>
          <a:noFill/>
        </a:ln>
      </xdr:spPr>
    </xdr:pic>
    <xdr:clientData/>
  </xdr:twoCellAnchor>
  <xdr:twoCellAnchor>
    <xdr:from>
      <xdr:col>0</xdr:col>
      <xdr:colOff>702252</xdr:colOff>
      <xdr:row>46</xdr:row>
      <xdr:rowOff>8659</xdr:rowOff>
    </xdr:from>
    <xdr:to>
      <xdr:col>0</xdr:col>
      <xdr:colOff>2769177</xdr:colOff>
      <xdr:row>51</xdr:row>
      <xdr:rowOff>8659</xdr:rowOff>
    </xdr:to>
    <xdr:sp macro="" textlink="">
      <xdr:nvSpPr>
        <xdr:cNvPr id="4" name="3 CuadroTexto">
          <a:extLst>
            <a:ext uri="{FF2B5EF4-FFF2-40B4-BE49-F238E27FC236}">
              <a16:creationId xmlns:a16="http://schemas.microsoft.com/office/drawing/2014/main" id="{7FCEBD2B-F4FA-4818-B0E9-8328A353F9C4}"/>
            </a:ext>
          </a:extLst>
        </xdr:cNvPr>
        <xdr:cNvSpPr txBox="1"/>
      </xdr:nvSpPr>
      <xdr:spPr>
        <a:xfrm>
          <a:off x="702252" y="8771659"/>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4083628</xdr:colOff>
      <xdr:row>46</xdr:row>
      <xdr:rowOff>8659</xdr:rowOff>
    </xdr:from>
    <xdr:to>
      <xdr:col>2</xdr:col>
      <xdr:colOff>465860</xdr:colOff>
      <xdr:row>50</xdr:row>
      <xdr:rowOff>142008</xdr:rowOff>
    </xdr:to>
    <xdr:sp macro="" textlink="">
      <xdr:nvSpPr>
        <xdr:cNvPr id="5" name="4 CuadroTexto">
          <a:extLst>
            <a:ext uri="{FF2B5EF4-FFF2-40B4-BE49-F238E27FC236}">
              <a16:creationId xmlns:a16="http://schemas.microsoft.com/office/drawing/2014/main" id="{FED1D2FC-C806-4646-98EE-93AF00EBCFE7}"/>
            </a:ext>
          </a:extLst>
        </xdr:cNvPr>
        <xdr:cNvSpPr txBox="1"/>
      </xdr:nvSpPr>
      <xdr:spPr>
        <a:xfrm>
          <a:off x="4083628" y="8771659"/>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597477</xdr:colOff>
      <xdr:row>52</xdr:row>
      <xdr:rowOff>84859</xdr:rowOff>
    </xdr:from>
    <xdr:to>
      <xdr:col>0</xdr:col>
      <xdr:colOff>2959677</xdr:colOff>
      <xdr:row>57</xdr:row>
      <xdr:rowOff>46759</xdr:rowOff>
    </xdr:to>
    <xdr:sp macro="" textlink="">
      <xdr:nvSpPr>
        <xdr:cNvPr id="6" name="5 CuadroTexto">
          <a:extLst>
            <a:ext uri="{FF2B5EF4-FFF2-40B4-BE49-F238E27FC236}">
              <a16:creationId xmlns:a16="http://schemas.microsoft.com/office/drawing/2014/main" id="{FA03729C-2887-4237-A226-4A757E672F48}"/>
            </a:ext>
          </a:extLst>
        </xdr:cNvPr>
        <xdr:cNvSpPr txBox="1"/>
      </xdr:nvSpPr>
      <xdr:spPr>
        <a:xfrm>
          <a:off x="597477" y="9990859"/>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0</xdr:col>
      <xdr:colOff>4169352</xdr:colOff>
      <xdr:row>52</xdr:row>
      <xdr:rowOff>113434</xdr:rowOff>
    </xdr:from>
    <xdr:to>
      <xdr:col>2</xdr:col>
      <xdr:colOff>475384</xdr:colOff>
      <xdr:row>57</xdr:row>
      <xdr:rowOff>65809</xdr:rowOff>
    </xdr:to>
    <xdr:sp macro="" textlink="">
      <xdr:nvSpPr>
        <xdr:cNvPr id="7" name="6 CuadroTexto">
          <a:extLst>
            <a:ext uri="{FF2B5EF4-FFF2-40B4-BE49-F238E27FC236}">
              <a16:creationId xmlns:a16="http://schemas.microsoft.com/office/drawing/2014/main" id="{EF67D3AE-15D9-465C-B24C-630D6FED079A}"/>
            </a:ext>
          </a:extLst>
        </xdr:cNvPr>
        <xdr:cNvSpPr txBox="1"/>
      </xdr:nvSpPr>
      <xdr:spPr>
        <a:xfrm>
          <a:off x="4169352" y="10019434"/>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133350</xdr:colOff>
      <xdr:row>0</xdr:row>
      <xdr:rowOff>77257</xdr:rowOff>
    </xdr:from>
    <xdr:to>
      <xdr:col>1</xdr:col>
      <xdr:colOff>742950</xdr:colOff>
      <xdr:row>2</xdr:row>
      <xdr:rowOff>158594</xdr:rowOff>
    </xdr:to>
    <xdr:pic>
      <xdr:nvPicPr>
        <xdr:cNvPr id="2" name="Imagen 1">
          <a:extLst>
            <a:ext uri="{FF2B5EF4-FFF2-40B4-BE49-F238E27FC236}">
              <a16:creationId xmlns:a16="http://schemas.microsoft.com/office/drawing/2014/main" id="{611E5550-524C-45CC-B968-829DCDA38AC2}"/>
            </a:ext>
          </a:extLst>
        </xdr:cNvPr>
        <xdr:cNvPicPr>
          <a:picLocks noChangeAspect="1"/>
        </xdr:cNvPicPr>
      </xdr:nvPicPr>
      <xdr:blipFill rotWithShape="1">
        <a:blip xmlns:r="http://schemas.openxmlformats.org/officeDocument/2006/relationships" r:embed="rId1"/>
        <a:srcRect l="3509" t="35350" r="36147" b="38594"/>
        <a:stretch/>
      </xdr:blipFill>
      <xdr:spPr>
        <a:xfrm>
          <a:off x="133350" y="77257"/>
          <a:ext cx="1371600" cy="462337"/>
        </a:xfrm>
        <a:prstGeom prst="rect">
          <a:avLst/>
        </a:prstGeom>
      </xdr:spPr>
    </xdr:pic>
    <xdr:clientData/>
  </xdr:twoCellAnchor>
  <xdr:twoCellAnchor editAs="oneCell">
    <xdr:from>
      <xdr:col>5</xdr:col>
      <xdr:colOff>544511</xdr:colOff>
      <xdr:row>0</xdr:row>
      <xdr:rowOff>57150</xdr:rowOff>
    </xdr:from>
    <xdr:to>
      <xdr:col>7</xdr:col>
      <xdr:colOff>750468</xdr:colOff>
      <xdr:row>3</xdr:row>
      <xdr:rowOff>44294</xdr:rowOff>
    </xdr:to>
    <xdr:pic>
      <xdr:nvPicPr>
        <xdr:cNvPr id="6" name="Imagen 5">
          <a:extLst>
            <a:ext uri="{FF2B5EF4-FFF2-40B4-BE49-F238E27FC236}">
              <a16:creationId xmlns:a16="http://schemas.microsoft.com/office/drawing/2014/main" id="{662EEC16-48F7-4B9A-AB04-CF85FF0217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511" y="57150"/>
          <a:ext cx="1729957" cy="558644"/>
        </a:xfrm>
        <a:prstGeom prst="rect">
          <a:avLst/>
        </a:prstGeom>
        <a:noFill/>
        <a:ln>
          <a:noFill/>
        </a:ln>
      </xdr:spPr>
    </xdr:pic>
    <xdr:clientData/>
  </xdr:twoCellAnchor>
  <xdr:twoCellAnchor>
    <xdr:from>
      <xdr:col>0</xdr:col>
      <xdr:colOff>276225</xdr:colOff>
      <xdr:row>31</xdr:row>
      <xdr:rowOff>9525</xdr:rowOff>
    </xdr:from>
    <xdr:to>
      <xdr:col>3</xdr:col>
      <xdr:colOff>57150</xdr:colOff>
      <xdr:row>36</xdr:row>
      <xdr:rowOff>9525</xdr:rowOff>
    </xdr:to>
    <xdr:sp macro="" textlink="">
      <xdr:nvSpPr>
        <xdr:cNvPr id="3" name="3 CuadroTexto">
          <a:extLst>
            <a:ext uri="{FF2B5EF4-FFF2-40B4-BE49-F238E27FC236}">
              <a16:creationId xmlns:a16="http://schemas.microsoft.com/office/drawing/2014/main" id="{9F007F78-0020-4076-B513-409B70FE0D81}"/>
            </a:ext>
          </a:extLst>
        </xdr:cNvPr>
        <xdr:cNvSpPr txBox="1"/>
      </xdr:nvSpPr>
      <xdr:spPr>
        <a:xfrm>
          <a:off x="276225" y="593407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609601</xdr:colOff>
      <xdr:row>31</xdr:row>
      <xdr:rowOff>9525</xdr:rowOff>
    </xdr:from>
    <xdr:to>
      <xdr:col>7</xdr:col>
      <xdr:colOff>533401</xdr:colOff>
      <xdr:row>35</xdr:row>
      <xdr:rowOff>142874</xdr:rowOff>
    </xdr:to>
    <xdr:sp macro="" textlink="">
      <xdr:nvSpPr>
        <xdr:cNvPr id="4" name="4 CuadroTexto">
          <a:extLst>
            <a:ext uri="{FF2B5EF4-FFF2-40B4-BE49-F238E27FC236}">
              <a16:creationId xmlns:a16="http://schemas.microsoft.com/office/drawing/2014/main" id="{EEA6DBD0-2486-4517-A624-B7FED908B60E}"/>
            </a:ext>
          </a:extLst>
        </xdr:cNvPr>
        <xdr:cNvSpPr txBox="1"/>
      </xdr:nvSpPr>
      <xdr:spPr>
        <a:xfrm>
          <a:off x="3657601" y="593407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171450</xdr:colOff>
      <xdr:row>37</xdr:row>
      <xdr:rowOff>85725</xdr:rowOff>
    </xdr:from>
    <xdr:to>
      <xdr:col>3</xdr:col>
      <xdr:colOff>247650</xdr:colOff>
      <xdr:row>42</xdr:row>
      <xdr:rowOff>47625</xdr:rowOff>
    </xdr:to>
    <xdr:sp macro="" textlink="">
      <xdr:nvSpPr>
        <xdr:cNvPr id="5" name="5 CuadroTexto">
          <a:extLst>
            <a:ext uri="{FF2B5EF4-FFF2-40B4-BE49-F238E27FC236}">
              <a16:creationId xmlns:a16="http://schemas.microsoft.com/office/drawing/2014/main" id="{4E55C107-0A7D-4C44-B302-511A9ECC36C0}"/>
            </a:ext>
          </a:extLst>
        </xdr:cNvPr>
        <xdr:cNvSpPr txBox="1"/>
      </xdr:nvSpPr>
      <xdr:spPr>
        <a:xfrm>
          <a:off x="171450" y="715327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695325</xdr:colOff>
      <xdr:row>37</xdr:row>
      <xdr:rowOff>114300</xdr:rowOff>
    </xdr:from>
    <xdr:to>
      <xdr:col>7</xdr:col>
      <xdr:colOff>542925</xdr:colOff>
      <xdr:row>42</xdr:row>
      <xdr:rowOff>66675</xdr:rowOff>
    </xdr:to>
    <xdr:sp macro="" textlink="">
      <xdr:nvSpPr>
        <xdr:cNvPr id="7" name="6 CuadroTexto">
          <a:extLst>
            <a:ext uri="{FF2B5EF4-FFF2-40B4-BE49-F238E27FC236}">
              <a16:creationId xmlns:a16="http://schemas.microsoft.com/office/drawing/2014/main" id="{9AAB0416-22F0-45E1-B62D-B8A329AC73CE}"/>
            </a:ext>
          </a:extLst>
        </xdr:cNvPr>
        <xdr:cNvSpPr txBox="1"/>
      </xdr:nvSpPr>
      <xdr:spPr>
        <a:xfrm>
          <a:off x="3743325" y="718185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85725</xdr:colOff>
      <xdr:row>0</xdr:row>
      <xdr:rowOff>67732</xdr:rowOff>
    </xdr:from>
    <xdr:to>
      <xdr:col>1</xdr:col>
      <xdr:colOff>695325</xdr:colOff>
      <xdr:row>2</xdr:row>
      <xdr:rowOff>149069</xdr:rowOff>
    </xdr:to>
    <xdr:pic>
      <xdr:nvPicPr>
        <xdr:cNvPr id="2" name="Imagen 1">
          <a:extLst>
            <a:ext uri="{FF2B5EF4-FFF2-40B4-BE49-F238E27FC236}">
              <a16:creationId xmlns:a16="http://schemas.microsoft.com/office/drawing/2014/main" id="{32BAC4D8-A290-4484-B09B-EC57F0F4F063}"/>
            </a:ext>
          </a:extLst>
        </xdr:cNvPr>
        <xdr:cNvPicPr>
          <a:picLocks noChangeAspect="1"/>
        </xdr:cNvPicPr>
      </xdr:nvPicPr>
      <xdr:blipFill rotWithShape="1">
        <a:blip xmlns:r="http://schemas.openxmlformats.org/officeDocument/2006/relationships" r:embed="rId1"/>
        <a:srcRect l="3509" t="35350" r="36147" b="38594"/>
        <a:stretch/>
      </xdr:blipFill>
      <xdr:spPr>
        <a:xfrm>
          <a:off x="85725" y="67732"/>
          <a:ext cx="1371600" cy="462337"/>
        </a:xfrm>
        <a:prstGeom prst="rect">
          <a:avLst/>
        </a:prstGeom>
      </xdr:spPr>
    </xdr:pic>
    <xdr:clientData/>
  </xdr:twoCellAnchor>
  <xdr:twoCellAnchor editAs="oneCell">
    <xdr:from>
      <xdr:col>5</xdr:col>
      <xdr:colOff>496886</xdr:colOff>
      <xdr:row>0</xdr:row>
      <xdr:rowOff>47625</xdr:rowOff>
    </xdr:from>
    <xdr:to>
      <xdr:col>7</xdr:col>
      <xdr:colOff>702843</xdr:colOff>
      <xdr:row>3</xdr:row>
      <xdr:rowOff>34769</xdr:rowOff>
    </xdr:to>
    <xdr:pic>
      <xdr:nvPicPr>
        <xdr:cNvPr id="6" name="Imagen 5">
          <a:extLst>
            <a:ext uri="{FF2B5EF4-FFF2-40B4-BE49-F238E27FC236}">
              <a16:creationId xmlns:a16="http://schemas.microsoft.com/office/drawing/2014/main" id="{46F7C4B9-7BA6-4189-8CC2-C8EF11E70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6886" y="47625"/>
          <a:ext cx="1729957" cy="558644"/>
        </a:xfrm>
        <a:prstGeom prst="rect">
          <a:avLst/>
        </a:prstGeom>
        <a:noFill/>
        <a:ln>
          <a:noFill/>
        </a:ln>
      </xdr:spPr>
    </xdr:pic>
    <xdr:clientData/>
  </xdr:twoCellAnchor>
  <xdr:twoCellAnchor>
    <xdr:from>
      <xdr:col>0</xdr:col>
      <xdr:colOff>276225</xdr:colOff>
      <xdr:row>30</xdr:row>
      <xdr:rowOff>66675</xdr:rowOff>
    </xdr:from>
    <xdr:to>
      <xdr:col>3</xdr:col>
      <xdr:colOff>57150</xdr:colOff>
      <xdr:row>35</xdr:row>
      <xdr:rowOff>66675</xdr:rowOff>
    </xdr:to>
    <xdr:sp macro="" textlink="">
      <xdr:nvSpPr>
        <xdr:cNvPr id="3" name="3 CuadroTexto">
          <a:extLst>
            <a:ext uri="{FF2B5EF4-FFF2-40B4-BE49-F238E27FC236}">
              <a16:creationId xmlns:a16="http://schemas.microsoft.com/office/drawing/2014/main" id="{3505FF4C-3A09-4111-B939-F57071E7D725}"/>
            </a:ext>
          </a:extLst>
        </xdr:cNvPr>
        <xdr:cNvSpPr txBox="1"/>
      </xdr:nvSpPr>
      <xdr:spPr>
        <a:xfrm>
          <a:off x="276225" y="580072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609601</xdr:colOff>
      <xdr:row>30</xdr:row>
      <xdr:rowOff>66675</xdr:rowOff>
    </xdr:from>
    <xdr:to>
      <xdr:col>7</xdr:col>
      <xdr:colOff>533401</xdr:colOff>
      <xdr:row>35</xdr:row>
      <xdr:rowOff>9524</xdr:rowOff>
    </xdr:to>
    <xdr:sp macro="" textlink="">
      <xdr:nvSpPr>
        <xdr:cNvPr id="4" name="4 CuadroTexto">
          <a:extLst>
            <a:ext uri="{FF2B5EF4-FFF2-40B4-BE49-F238E27FC236}">
              <a16:creationId xmlns:a16="http://schemas.microsoft.com/office/drawing/2014/main" id="{9130449F-86AF-4533-BA82-CEBA663D39F8}"/>
            </a:ext>
          </a:extLst>
        </xdr:cNvPr>
        <xdr:cNvSpPr txBox="1"/>
      </xdr:nvSpPr>
      <xdr:spPr>
        <a:xfrm>
          <a:off x="3657601" y="580072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171450</xdr:colOff>
      <xdr:row>36</xdr:row>
      <xdr:rowOff>142875</xdr:rowOff>
    </xdr:from>
    <xdr:to>
      <xdr:col>3</xdr:col>
      <xdr:colOff>247650</xdr:colOff>
      <xdr:row>41</xdr:row>
      <xdr:rowOff>104775</xdr:rowOff>
    </xdr:to>
    <xdr:sp macro="" textlink="">
      <xdr:nvSpPr>
        <xdr:cNvPr id="5" name="5 CuadroTexto">
          <a:extLst>
            <a:ext uri="{FF2B5EF4-FFF2-40B4-BE49-F238E27FC236}">
              <a16:creationId xmlns:a16="http://schemas.microsoft.com/office/drawing/2014/main" id="{0C9E2523-4E59-4D49-BBD0-FA01F09CC905}"/>
            </a:ext>
          </a:extLst>
        </xdr:cNvPr>
        <xdr:cNvSpPr txBox="1"/>
      </xdr:nvSpPr>
      <xdr:spPr>
        <a:xfrm>
          <a:off x="171450" y="701992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695325</xdr:colOff>
      <xdr:row>36</xdr:row>
      <xdr:rowOff>171450</xdr:rowOff>
    </xdr:from>
    <xdr:to>
      <xdr:col>7</xdr:col>
      <xdr:colOff>542925</xdr:colOff>
      <xdr:row>41</xdr:row>
      <xdr:rowOff>123825</xdr:rowOff>
    </xdr:to>
    <xdr:sp macro="" textlink="">
      <xdr:nvSpPr>
        <xdr:cNvPr id="7" name="6 CuadroTexto">
          <a:extLst>
            <a:ext uri="{FF2B5EF4-FFF2-40B4-BE49-F238E27FC236}">
              <a16:creationId xmlns:a16="http://schemas.microsoft.com/office/drawing/2014/main" id="{F8134750-9150-4F76-B7A1-B70D449231CD}"/>
            </a:ext>
          </a:extLst>
        </xdr:cNvPr>
        <xdr:cNvSpPr txBox="1"/>
      </xdr:nvSpPr>
      <xdr:spPr>
        <a:xfrm>
          <a:off x="3743325" y="704850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28575</xdr:colOff>
      <xdr:row>0</xdr:row>
      <xdr:rowOff>86782</xdr:rowOff>
    </xdr:from>
    <xdr:to>
      <xdr:col>1</xdr:col>
      <xdr:colOff>638175</xdr:colOff>
      <xdr:row>2</xdr:row>
      <xdr:rowOff>168119</xdr:rowOff>
    </xdr:to>
    <xdr:pic>
      <xdr:nvPicPr>
        <xdr:cNvPr id="2" name="Imagen 1">
          <a:extLst>
            <a:ext uri="{FF2B5EF4-FFF2-40B4-BE49-F238E27FC236}">
              <a16:creationId xmlns:a16="http://schemas.microsoft.com/office/drawing/2014/main" id="{A5682003-708D-4826-9F5C-6C1B0A3C23CB}"/>
            </a:ext>
          </a:extLst>
        </xdr:cNvPr>
        <xdr:cNvPicPr>
          <a:picLocks noChangeAspect="1"/>
        </xdr:cNvPicPr>
      </xdr:nvPicPr>
      <xdr:blipFill rotWithShape="1">
        <a:blip xmlns:r="http://schemas.openxmlformats.org/officeDocument/2006/relationships" r:embed="rId1"/>
        <a:srcRect l="3509" t="35350" r="36147" b="38594"/>
        <a:stretch/>
      </xdr:blipFill>
      <xdr:spPr>
        <a:xfrm>
          <a:off x="28575" y="86782"/>
          <a:ext cx="1371600" cy="462337"/>
        </a:xfrm>
        <a:prstGeom prst="rect">
          <a:avLst/>
        </a:prstGeom>
      </xdr:spPr>
    </xdr:pic>
    <xdr:clientData/>
  </xdr:twoCellAnchor>
  <xdr:twoCellAnchor editAs="oneCell">
    <xdr:from>
      <xdr:col>5</xdr:col>
      <xdr:colOff>439736</xdr:colOff>
      <xdr:row>0</xdr:row>
      <xdr:rowOff>66675</xdr:rowOff>
    </xdr:from>
    <xdr:to>
      <xdr:col>7</xdr:col>
      <xdr:colOff>645693</xdr:colOff>
      <xdr:row>3</xdr:row>
      <xdr:rowOff>53819</xdr:rowOff>
    </xdr:to>
    <xdr:pic>
      <xdr:nvPicPr>
        <xdr:cNvPr id="6" name="Imagen 5">
          <a:extLst>
            <a:ext uri="{FF2B5EF4-FFF2-40B4-BE49-F238E27FC236}">
              <a16:creationId xmlns:a16="http://schemas.microsoft.com/office/drawing/2014/main" id="{B06B730A-3B33-4321-9C92-816A225F4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49736" y="66675"/>
          <a:ext cx="1729957" cy="558644"/>
        </a:xfrm>
        <a:prstGeom prst="rect">
          <a:avLst/>
        </a:prstGeom>
        <a:noFill/>
        <a:ln>
          <a:noFill/>
        </a:ln>
      </xdr:spPr>
    </xdr:pic>
    <xdr:clientData/>
  </xdr:twoCellAnchor>
  <xdr:twoCellAnchor>
    <xdr:from>
      <xdr:col>0</xdr:col>
      <xdr:colOff>219075</xdr:colOff>
      <xdr:row>29</xdr:row>
      <xdr:rowOff>66675</xdr:rowOff>
    </xdr:from>
    <xdr:to>
      <xdr:col>3</xdr:col>
      <xdr:colOff>0</xdr:colOff>
      <xdr:row>34</xdr:row>
      <xdr:rowOff>66675</xdr:rowOff>
    </xdr:to>
    <xdr:sp macro="" textlink="">
      <xdr:nvSpPr>
        <xdr:cNvPr id="3" name="3 CuadroTexto">
          <a:extLst>
            <a:ext uri="{FF2B5EF4-FFF2-40B4-BE49-F238E27FC236}">
              <a16:creationId xmlns:a16="http://schemas.microsoft.com/office/drawing/2014/main" id="{E470AADD-1E3D-43F5-B301-DDDBCC5E79A5}"/>
            </a:ext>
          </a:extLst>
        </xdr:cNvPr>
        <xdr:cNvSpPr txBox="1"/>
      </xdr:nvSpPr>
      <xdr:spPr>
        <a:xfrm>
          <a:off x="219075" y="732472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552451</xdr:colOff>
      <xdr:row>29</xdr:row>
      <xdr:rowOff>66675</xdr:rowOff>
    </xdr:from>
    <xdr:to>
      <xdr:col>7</xdr:col>
      <xdr:colOff>476251</xdr:colOff>
      <xdr:row>34</xdr:row>
      <xdr:rowOff>9524</xdr:rowOff>
    </xdr:to>
    <xdr:sp macro="" textlink="">
      <xdr:nvSpPr>
        <xdr:cNvPr id="4" name="4 CuadroTexto">
          <a:extLst>
            <a:ext uri="{FF2B5EF4-FFF2-40B4-BE49-F238E27FC236}">
              <a16:creationId xmlns:a16="http://schemas.microsoft.com/office/drawing/2014/main" id="{316BECD9-E29D-469E-B5D1-FB5E93AA7AE4}"/>
            </a:ext>
          </a:extLst>
        </xdr:cNvPr>
        <xdr:cNvSpPr txBox="1"/>
      </xdr:nvSpPr>
      <xdr:spPr>
        <a:xfrm>
          <a:off x="3600451" y="732472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114300</xdr:colOff>
      <xdr:row>35</xdr:row>
      <xdr:rowOff>142875</xdr:rowOff>
    </xdr:from>
    <xdr:to>
      <xdr:col>3</xdr:col>
      <xdr:colOff>190500</xdr:colOff>
      <xdr:row>40</xdr:row>
      <xdr:rowOff>104775</xdr:rowOff>
    </xdr:to>
    <xdr:sp macro="" textlink="">
      <xdr:nvSpPr>
        <xdr:cNvPr id="5" name="5 CuadroTexto">
          <a:extLst>
            <a:ext uri="{FF2B5EF4-FFF2-40B4-BE49-F238E27FC236}">
              <a16:creationId xmlns:a16="http://schemas.microsoft.com/office/drawing/2014/main" id="{D2D2A3B8-F757-4860-95EE-4A5DF6D3F989}"/>
            </a:ext>
          </a:extLst>
        </xdr:cNvPr>
        <xdr:cNvSpPr txBox="1"/>
      </xdr:nvSpPr>
      <xdr:spPr>
        <a:xfrm>
          <a:off x="114300" y="854392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638175</xdr:colOff>
      <xdr:row>35</xdr:row>
      <xdr:rowOff>171450</xdr:rowOff>
    </xdr:from>
    <xdr:to>
      <xdr:col>7</xdr:col>
      <xdr:colOff>485775</xdr:colOff>
      <xdr:row>40</xdr:row>
      <xdr:rowOff>123825</xdr:rowOff>
    </xdr:to>
    <xdr:sp macro="" textlink="">
      <xdr:nvSpPr>
        <xdr:cNvPr id="7" name="6 CuadroTexto">
          <a:extLst>
            <a:ext uri="{FF2B5EF4-FFF2-40B4-BE49-F238E27FC236}">
              <a16:creationId xmlns:a16="http://schemas.microsoft.com/office/drawing/2014/main" id="{AD811B79-3EFE-4247-85B3-F866417006C8}"/>
            </a:ext>
          </a:extLst>
        </xdr:cNvPr>
        <xdr:cNvSpPr txBox="1"/>
      </xdr:nvSpPr>
      <xdr:spPr>
        <a:xfrm>
          <a:off x="3686175" y="857250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76200</xdr:colOff>
      <xdr:row>0</xdr:row>
      <xdr:rowOff>96307</xdr:rowOff>
    </xdr:from>
    <xdr:to>
      <xdr:col>1</xdr:col>
      <xdr:colOff>685800</xdr:colOff>
      <xdr:row>2</xdr:row>
      <xdr:rowOff>177644</xdr:rowOff>
    </xdr:to>
    <xdr:pic>
      <xdr:nvPicPr>
        <xdr:cNvPr id="2" name="Imagen 1">
          <a:extLst>
            <a:ext uri="{FF2B5EF4-FFF2-40B4-BE49-F238E27FC236}">
              <a16:creationId xmlns:a16="http://schemas.microsoft.com/office/drawing/2014/main" id="{767ECCAA-9BF0-4CDF-99B1-57D47DAD6E16}"/>
            </a:ext>
          </a:extLst>
        </xdr:cNvPr>
        <xdr:cNvPicPr>
          <a:picLocks noChangeAspect="1"/>
        </xdr:cNvPicPr>
      </xdr:nvPicPr>
      <xdr:blipFill rotWithShape="1">
        <a:blip xmlns:r="http://schemas.openxmlformats.org/officeDocument/2006/relationships" r:embed="rId1"/>
        <a:srcRect l="3509" t="35350" r="36147" b="38594"/>
        <a:stretch/>
      </xdr:blipFill>
      <xdr:spPr>
        <a:xfrm>
          <a:off x="76200" y="96307"/>
          <a:ext cx="1371600" cy="462337"/>
        </a:xfrm>
        <a:prstGeom prst="rect">
          <a:avLst/>
        </a:prstGeom>
      </xdr:spPr>
    </xdr:pic>
    <xdr:clientData/>
  </xdr:twoCellAnchor>
  <xdr:twoCellAnchor editAs="oneCell">
    <xdr:from>
      <xdr:col>5</xdr:col>
      <xdr:colOff>477836</xdr:colOff>
      <xdr:row>0</xdr:row>
      <xdr:rowOff>57150</xdr:rowOff>
    </xdr:from>
    <xdr:to>
      <xdr:col>7</xdr:col>
      <xdr:colOff>683793</xdr:colOff>
      <xdr:row>3</xdr:row>
      <xdr:rowOff>44294</xdr:rowOff>
    </xdr:to>
    <xdr:pic>
      <xdr:nvPicPr>
        <xdr:cNvPr id="6" name="Imagen 5">
          <a:extLst>
            <a:ext uri="{FF2B5EF4-FFF2-40B4-BE49-F238E27FC236}">
              <a16:creationId xmlns:a16="http://schemas.microsoft.com/office/drawing/2014/main" id="{472ADACF-2BE2-4613-A6A3-CBFD6E176D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836" y="57150"/>
          <a:ext cx="1729957" cy="558644"/>
        </a:xfrm>
        <a:prstGeom prst="rect">
          <a:avLst/>
        </a:prstGeom>
        <a:noFill/>
        <a:ln>
          <a:noFill/>
        </a:ln>
      </xdr:spPr>
    </xdr:pic>
    <xdr:clientData/>
  </xdr:twoCellAnchor>
  <xdr:twoCellAnchor>
    <xdr:from>
      <xdr:col>0</xdr:col>
      <xdr:colOff>161925</xdr:colOff>
      <xdr:row>34</xdr:row>
      <xdr:rowOff>114300</xdr:rowOff>
    </xdr:from>
    <xdr:to>
      <xdr:col>2</xdr:col>
      <xdr:colOff>704850</xdr:colOff>
      <xdr:row>39</xdr:row>
      <xdr:rowOff>114300</xdr:rowOff>
    </xdr:to>
    <xdr:sp macro="" textlink="">
      <xdr:nvSpPr>
        <xdr:cNvPr id="3" name="3 CuadroTexto">
          <a:extLst>
            <a:ext uri="{FF2B5EF4-FFF2-40B4-BE49-F238E27FC236}">
              <a16:creationId xmlns:a16="http://schemas.microsoft.com/office/drawing/2014/main" id="{875CC60D-30F7-4CD0-96EC-50D03E45F466}"/>
            </a:ext>
          </a:extLst>
        </xdr:cNvPr>
        <xdr:cNvSpPr txBox="1"/>
      </xdr:nvSpPr>
      <xdr:spPr>
        <a:xfrm>
          <a:off x="161925" y="7372350"/>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495301</xdr:colOff>
      <xdr:row>34</xdr:row>
      <xdr:rowOff>114300</xdr:rowOff>
    </xdr:from>
    <xdr:to>
      <xdr:col>7</xdr:col>
      <xdr:colOff>419101</xdr:colOff>
      <xdr:row>39</xdr:row>
      <xdr:rowOff>57149</xdr:rowOff>
    </xdr:to>
    <xdr:sp macro="" textlink="">
      <xdr:nvSpPr>
        <xdr:cNvPr id="4" name="4 CuadroTexto">
          <a:extLst>
            <a:ext uri="{FF2B5EF4-FFF2-40B4-BE49-F238E27FC236}">
              <a16:creationId xmlns:a16="http://schemas.microsoft.com/office/drawing/2014/main" id="{E9A3DF54-DF0A-4614-BA34-D4E8826EC972}"/>
            </a:ext>
          </a:extLst>
        </xdr:cNvPr>
        <xdr:cNvSpPr txBox="1"/>
      </xdr:nvSpPr>
      <xdr:spPr>
        <a:xfrm>
          <a:off x="3543301" y="737235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57150</xdr:colOff>
      <xdr:row>41</xdr:row>
      <xdr:rowOff>0</xdr:rowOff>
    </xdr:from>
    <xdr:to>
      <xdr:col>3</xdr:col>
      <xdr:colOff>133350</xdr:colOff>
      <xdr:row>45</xdr:row>
      <xdr:rowOff>152400</xdr:rowOff>
    </xdr:to>
    <xdr:sp macro="" textlink="">
      <xdr:nvSpPr>
        <xdr:cNvPr id="5" name="5 CuadroTexto">
          <a:extLst>
            <a:ext uri="{FF2B5EF4-FFF2-40B4-BE49-F238E27FC236}">
              <a16:creationId xmlns:a16="http://schemas.microsoft.com/office/drawing/2014/main" id="{F49A035F-14FD-4604-945D-4AC81D452859}"/>
            </a:ext>
          </a:extLst>
        </xdr:cNvPr>
        <xdr:cNvSpPr txBox="1"/>
      </xdr:nvSpPr>
      <xdr:spPr>
        <a:xfrm>
          <a:off x="57150" y="859155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581025</xdr:colOff>
      <xdr:row>41</xdr:row>
      <xdr:rowOff>28575</xdr:rowOff>
    </xdr:from>
    <xdr:to>
      <xdr:col>7</xdr:col>
      <xdr:colOff>428625</xdr:colOff>
      <xdr:row>45</xdr:row>
      <xdr:rowOff>171450</xdr:rowOff>
    </xdr:to>
    <xdr:sp macro="" textlink="">
      <xdr:nvSpPr>
        <xdr:cNvPr id="7" name="6 CuadroTexto">
          <a:extLst>
            <a:ext uri="{FF2B5EF4-FFF2-40B4-BE49-F238E27FC236}">
              <a16:creationId xmlns:a16="http://schemas.microsoft.com/office/drawing/2014/main" id="{B9026DC7-6BFD-4532-8DFC-3F49F9A50420}"/>
            </a:ext>
          </a:extLst>
        </xdr:cNvPr>
        <xdr:cNvSpPr txBox="1"/>
      </xdr:nvSpPr>
      <xdr:spPr>
        <a:xfrm>
          <a:off x="3629025" y="862012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95250</xdr:colOff>
      <xdr:row>0</xdr:row>
      <xdr:rowOff>48682</xdr:rowOff>
    </xdr:from>
    <xdr:to>
      <xdr:col>1</xdr:col>
      <xdr:colOff>590550</xdr:colOff>
      <xdr:row>2</xdr:row>
      <xdr:rowOff>91491</xdr:rowOff>
    </xdr:to>
    <xdr:pic>
      <xdr:nvPicPr>
        <xdr:cNvPr id="2" name="Imagen 1">
          <a:extLst>
            <a:ext uri="{FF2B5EF4-FFF2-40B4-BE49-F238E27FC236}">
              <a16:creationId xmlns:a16="http://schemas.microsoft.com/office/drawing/2014/main" id="{AFA44B7D-69C2-4C4D-9268-302D9E968742}"/>
            </a:ext>
          </a:extLst>
        </xdr:cNvPr>
        <xdr:cNvPicPr>
          <a:picLocks noChangeAspect="1"/>
        </xdr:cNvPicPr>
      </xdr:nvPicPr>
      <xdr:blipFill rotWithShape="1">
        <a:blip xmlns:r="http://schemas.openxmlformats.org/officeDocument/2006/relationships" r:embed="rId1"/>
        <a:srcRect l="3509" t="35350" r="36147" b="38594"/>
        <a:stretch/>
      </xdr:blipFill>
      <xdr:spPr>
        <a:xfrm>
          <a:off x="95250" y="48682"/>
          <a:ext cx="1257300" cy="423809"/>
        </a:xfrm>
        <a:prstGeom prst="rect">
          <a:avLst/>
        </a:prstGeom>
      </xdr:spPr>
    </xdr:pic>
    <xdr:clientData/>
  </xdr:twoCellAnchor>
  <xdr:twoCellAnchor editAs="oneCell">
    <xdr:from>
      <xdr:col>5</xdr:col>
      <xdr:colOff>544511</xdr:colOff>
      <xdr:row>0</xdr:row>
      <xdr:rowOff>9525</xdr:rowOff>
    </xdr:from>
    <xdr:to>
      <xdr:col>7</xdr:col>
      <xdr:colOff>750468</xdr:colOff>
      <xdr:row>2</xdr:row>
      <xdr:rowOff>187169</xdr:rowOff>
    </xdr:to>
    <xdr:pic>
      <xdr:nvPicPr>
        <xdr:cNvPr id="6" name="Imagen 5">
          <a:extLst>
            <a:ext uri="{FF2B5EF4-FFF2-40B4-BE49-F238E27FC236}">
              <a16:creationId xmlns:a16="http://schemas.microsoft.com/office/drawing/2014/main" id="{CB1C7DAB-4BB5-4E8C-BEDF-B609A1CFF0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511" y="9525"/>
          <a:ext cx="1729957" cy="558644"/>
        </a:xfrm>
        <a:prstGeom prst="rect">
          <a:avLst/>
        </a:prstGeom>
        <a:noFill/>
        <a:ln>
          <a:noFill/>
        </a:ln>
      </xdr:spPr>
    </xdr:pic>
    <xdr:clientData/>
  </xdr:twoCellAnchor>
  <xdr:twoCellAnchor>
    <xdr:from>
      <xdr:col>0</xdr:col>
      <xdr:colOff>295275</xdr:colOff>
      <xdr:row>27</xdr:row>
      <xdr:rowOff>152400</xdr:rowOff>
    </xdr:from>
    <xdr:to>
      <xdr:col>3</xdr:col>
      <xdr:colOff>76200</xdr:colOff>
      <xdr:row>32</xdr:row>
      <xdr:rowOff>152400</xdr:rowOff>
    </xdr:to>
    <xdr:sp macro="" textlink="">
      <xdr:nvSpPr>
        <xdr:cNvPr id="3" name="3 CuadroTexto">
          <a:extLst>
            <a:ext uri="{FF2B5EF4-FFF2-40B4-BE49-F238E27FC236}">
              <a16:creationId xmlns:a16="http://schemas.microsoft.com/office/drawing/2014/main" id="{8E184B41-6288-4597-A4CB-69D9147D14F3}"/>
            </a:ext>
          </a:extLst>
        </xdr:cNvPr>
        <xdr:cNvSpPr txBox="1"/>
      </xdr:nvSpPr>
      <xdr:spPr>
        <a:xfrm>
          <a:off x="295275" y="7410450"/>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628651</xdr:colOff>
      <xdr:row>27</xdr:row>
      <xdr:rowOff>152400</xdr:rowOff>
    </xdr:from>
    <xdr:to>
      <xdr:col>7</xdr:col>
      <xdr:colOff>552451</xdr:colOff>
      <xdr:row>32</xdr:row>
      <xdr:rowOff>95249</xdr:rowOff>
    </xdr:to>
    <xdr:sp macro="" textlink="">
      <xdr:nvSpPr>
        <xdr:cNvPr id="4" name="4 CuadroTexto">
          <a:extLst>
            <a:ext uri="{FF2B5EF4-FFF2-40B4-BE49-F238E27FC236}">
              <a16:creationId xmlns:a16="http://schemas.microsoft.com/office/drawing/2014/main" id="{823AF3B4-CE2F-4BDB-A41E-E7AF52D9AEA6}"/>
            </a:ext>
          </a:extLst>
        </xdr:cNvPr>
        <xdr:cNvSpPr txBox="1"/>
      </xdr:nvSpPr>
      <xdr:spPr>
        <a:xfrm>
          <a:off x="3676651" y="741045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190500</xdr:colOff>
      <xdr:row>34</xdr:row>
      <xdr:rowOff>38100</xdr:rowOff>
    </xdr:from>
    <xdr:to>
      <xdr:col>3</xdr:col>
      <xdr:colOff>266700</xdr:colOff>
      <xdr:row>39</xdr:row>
      <xdr:rowOff>0</xdr:rowOff>
    </xdr:to>
    <xdr:sp macro="" textlink="">
      <xdr:nvSpPr>
        <xdr:cNvPr id="5" name="5 CuadroTexto">
          <a:extLst>
            <a:ext uri="{FF2B5EF4-FFF2-40B4-BE49-F238E27FC236}">
              <a16:creationId xmlns:a16="http://schemas.microsoft.com/office/drawing/2014/main" id="{05FD5E5D-49DB-4CC1-85E5-A5D4E13E6553}"/>
            </a:ext>
          </a:extLst>
        </xdr:cNvPr>
        <xdr:cNvSpPr txBox="1"/>
      </xdr:nvSpPr>
      <xdr:spPr>
        <a:xfrm>
          <a:off x="190500" y="862965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714375</xdr:colOff>
      <xdr:row>34</xdr:row>
      <xdr:rowOff>66675</xdr:rowOff>
    </xdr:from>
    <xdr:to>
      <xdr:col>7</xdr:col>
      <xdr:colOff>561975</xdr:colOff>
      <xdr:row>39</xdr:row>
      <xdr:rowOff>19050</xdr:rowOff>
    </xdr:to>
    <xdr:sp macro="" textlink="">
      <xdr:nvSpPr>
        <xdr:cNvPr id="7" name="6 CuadroTexto">
          <a:extLst>
            <a:ext uri="{FF2B5EF4-FFF2-40B4-BE49-F238E27FC236}">
              <a16:creationId xmlns:a16="http://schemas.microsoft.com/office/drawing/2014/main" id="{BB524CA7-5A8A-48BE-8AF1-C25A16946C7E}"/>
            </a:ext>
          </a:extLst>
        </xdr:cNvPr>
        <xdr:cNvSpPr txBox="1"/>
      </xdr:nvSpPr>
      <xdr:spPr>
        <a:xfrm>
          <a:off x="3762375" y="865822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114300</xdr:colOff>
      <xdr:row>0</xdr:row>
      <xdr:rowOff>58207</xdr:rowOff>
    </xdr:from>
    <xdr:to>
      <xdr:col>1</xdr:col>
      <xdr:colOff>723900</xdr:colOff>
      <xdr:row>2</xdr:row>
      <xdr:rowOff>139544</xdr:rowOff>
    </xdr:to>
    <xdr:pic>
      <xdr:nvPicPr>
        <xdr:cNvPr id="2" name="Imagen 1">
          <a:extLst>
            <a:ext uri="{FF2B5EF4-FFF2-40B4-BE49-F238E27FC236}">
              <a16:creationId xmlns:a16="http://schemas.microsoft.com/office/drawing/2014/main" id="{CC8A57D8-3887-4367-8234-310ECAEC6C05}"/>
            </a:ext>
          </a:extLst>
        </xdr:cNvPr>
        <xdr:cNvPicPr>
          <a:picLocks noChangeAspect="1"/>
        </xdr:cNvPicPr>
      </xdr:nvPicPr>
      <xdr:blipFill rotWithShape="1">
        <a:blip xmlns:r="http://schemas.openxmlformats.org/officeDocument/2006/relationships" r:embed="rId1"/>
        <a:srcRect l="3509" t="35350" r="36147" b="38594"/>
        <a:stretch/>
      </xdr:blipFill>
      <xdr:spPr>
        <a:xfrm>
          <a:off x="114300" y="58207"/>
          <a:ext cx="1371600" cy="462337"/>
        </a:xfrm>
        <a:prstGeom prst="rect">
          <a:avLst/>
        </a:prstGeom>
      </xdr:spPr>
    </xdr:pic>
    <xdr:clientData/>
  </xdr:twoCellAnchor>
  <xdr:twoCellAnchor editAs="oneCell">
    <xdr:from>
      <xdr:col>5</xdr:col>
      <xdr:colOff>525461</xdr:colOff>
      <xdr:row>0</xdr:row>
      <xdr:rowOff>47625</xdr:rowOff>
    </xdr:from>
    <xdr:to>
      <xdr:col>7</xdr:col>
      <xdr:colOff>731418</xdr:colOff>
      <xdr:row>3</xdr:row>
      <xdr:rowOff>34769</xdr:rowOff>
    </xdr:to>
    <xdr:pic>
      <xdr:nvPicPr>
        <xdr:cNvPr id="6" name="Imagen 5">
          <a:extLst>
            <a:ext uri="{FF2B5EF4-FFF2-40B4-BE49-F238E27FC236}">
              <a16:creationId xmlns:a16="http://schemas.microsoft.com/office/drawing/2014/main" id="{56326B72-7159-483E-BF07-93D4B27402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35461" y="47625"/>
          <a:ext cx="1729957" cy="558644"/>
        </a:xfrm>
        <a:prstGeom prst="rect">
          <a:avLst/>
        </a:prstGeom>
        <a:noFill/>
        <a:ln>
          <a:noFill/>
        </a:ln>
      </xdr:spPr>
    </xdr:pic>
    <xdr:clientData/>
  </xdr:twoCellAnchor>
  <xdr:twoCellAnchor>
    <xdr:from>
      <xdr:col>0</xdr:col>
      <xdr:colOff>323850</xdr:colOff>
      <xdr:row>31</xdr:row>
      <xdr:rowOff>95250</xdr:rowOff>
    </xdr:from>
    <xdr:to>
      <xdr:col>3</xdr:col>
      <xdr:colOff>104775</xdr:colOff>
      <xdr:row>36</xdr:row>
      <xdr:rowOff>95250</xdr:rowOff>
    </xdr:to>
    <xdr:sp macro="" textlink="">
      <xdr:nvSpPr>
        <xdr:cNvPr id="3" name="3 CuadroTexto">
          <a:extLst>
            <a:ext uri="{FF2B5EF4-FFF2-40B4-BE49-F238E27FC236}">
              <a16:creationId xmlns:a16="http://schemas.microsoft.com/office/drawing/2014/main" id="{13C3F73F-ED46-40FF-9ACC-55153C3791C8}"/>
            </a:ext>
          </a:extLst>
        </xdr:cNvPr>
        <xdr:cNvSpPr txBox="1"/>
      </xdr:nvSpPr>
      <xdr:spPr>
        <a:xfrm>
          <a:off x="323850" y="7353300"/>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657226</xdr:colOff>
      <xdr:row>31</xdr:row>
      <xdr:rowOff>95250</xdr:rowOff>
    </xdr:from>
    <xdr:to>
      <xdr:col>7</xdr:col>
      <xdr:colOff>581026</xdr:colOff>
      <xdr:row>36</xdr:row>
      <xdr:rowOff>38099</xdr:rowOff>
    </xdr:to>
    <xdr:sp macro="" textlink="">
      <xdr:nvSpPr>
        <xdr:cNvPr id="4" name="4 CuadroTexto">
          <a:extLst>
            <a:ext uri="{FF2B5EF4-FFF2-40B4-BE49-F238E27FC236}">
              <a16:creationId xmlns:a16="http://schemas.microsoft.com/office/drawing/2014/main" id="{775679A3-9222-442A-8EE7-8C38496C5AB0}"/>
            </a:ext>
          </a:extLst>
        </xdr:cNvPr>
        <xdr:cNvSpPr txBox="1"/>
      </xdr:nvSpPr>
      <xdr:spPr>
        <a:xfrm>
          <a:off x="3705226" y="735330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219075</xdr:colOff>
      <xdr:row>37</xdr:row>
      <xdr:rowOff>171450</xdr:rowOff>
    </xdr:from>
    <xdr:to>
      <xdr:col>3</xdr:col>
      <xdr:colOff>295275</xdr:colOff>
      <xdr:row>42</xdr:row>
      <xdr:rowOff>133350</xdr:rowOff>
    </xdr:to>
    <xdr:sp macro="" textlink="">
      <xdr:nvSpPr>
        <xdr:cNvPr id="5" name="5 CuadroTexto">
          <a:extLst>
            <a:ext uri="{FF2B5EF4-FFF2-40B4-BE49-F238E27FC236}">
              <a16:creationId xmlns:a16="http://schemas.microsoft.com/office/drawing/2014/main" id="{14A12ABC-9A66-43A3-8D18-302EEED6A430}"/>
            </a:ext>
          </a:extLst>
        </xdr:cNvPr>
        <xdr:cNvSpPr txBox="1"/>
      </xdr:nvSpPr>
      <xdr:spPr>
        <a:xfrm>
          <a:off x="219075" y="857250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742950</xdr:colOff>
      <xdr:row>38</xdr:row>
      <xdr:rowOff>9525</xdr:rowOff>
    </xdr:from>
    <xdr:to>
      <xdr:col>7</xdr:col>
      <xdr:colOff>590550</xdr:colOff>
      <xdr:row>42</xdr:row>
      <xdr:rowOff>152400</xdr:rowOff>
    </xdr:to>
    <xdr:sp macro="" textlink="">
      <xdr:nvSpPr>
        <xdr:cNvPr id="7" name="6 CuadroTexto">
          <a:extLst>
            <a:ext uri="{FF2B5EF4-FFF2-40B4-BE49-F238E27FC236}">
              <a16:creationId xmlns:a16="http://schemas.microsoft.com/office/drawing/2014/main" id="{ECB9E22E-F7BD-4FCD-A883-F83FB728DDED}"/>
            </a:ext>
          </a:extLst>
        </xdr:cNvPr>
        <xdr:cNvSpPr txBox="1"/>
      </xdr:nvSpPr>
      <xdr:spPr>
        <a:xfrm>
          <a:off x="3790950" y="860107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104775</xdr:colOff>
      <xdr:row>0</xdr:row>
      <xdr:rowOff>66674</xdr:rowOff>
    </xdr:from>
    <xdr:to>
      <xdr:col>1</xdr:col>
      <xdr:colOff>337466</xdr:colOff>
      <xdr:row>2</xdr:row>
      <xdr:rowOff>20963</xdr:rowOff>
    </xdr:to>
    <xdr:pic>
      <xdr:nvPicPr>
        <xdr:cNvPr id="2" name="Imagen 1">
          <a:extLst>
            <a:ext uri="{FF2B5EF4-FFF2-40B4-BE49-F238E27FC236}">
              <a16:creationId xmlns:a16="http://schemas.microsoft.com/office/drawing/2014/main" id="{67263F77-1D92-4F6E-8B8B-693BC494DEE5}"/>
            </a:ext>
          </a:extLst>
        </xdr:cNvPr>
        <xdr:cNvPicPr>
          <a:picLocks noChangeAspect="1"/>
        </xdr:cNvPicPr>
      </xdr:nvPicPr>
      <xdr:blipFill rotWithShape="1">
        <a:blip xmlns:r="http://schemas.openxmlformats.org/officeDocument/2006/relationships" r:embed="rId1"/>
        <a:srcRect l="3509" t="35350" r="36147" b="38594"/>
        <a:stretch/>
      </xdr:blipFill>
      <xdr:spPr>
        <a:xfrm>
          <a:off x="104775" y="66674"/>
          <a:ext cx="994691" cy="335289"/>
        </a:xfrm>
        <a:prstGeom prst="rect">
          <a:avLst/>
        </a:prstGeom>
      </xdr:spPr>
    </xdr:pic>
    <xdr:clientData/>
  </xdr:twoCellAnchor>
  <xdr:twoCellAnchor editAs="oneCell">
    <xdr:from>
      <xdr:col>6</xdr:col>
      <xdr:colOff>182561</xdr:colOff>
      <xdr:row>0</xdr:row>
      <xdr:rowOff>47625</xdr:rowOff>
    </xdr:from>
    <xdr:to>
      <xdr:col>7</xdr:col>
      <xdr:colOff>742950</xdr:colOff>
      <xdr:row>2</xdr:row>
      <xdr:rowOff>93656</xdr:rowOff>
    </xdr:to>
    <xdr:pic>
      <xdr:nvPicPr>
        <xdr:cNvPr id="6" name="Imagen 5">
          <a:extLst>
            <a:ext uri="{FF2B5EF4-FFF2-40B4-BE49-F238E27FC236}">
              <a16:creationId xmlns:a16="http://schemas.microsoft.com/office/drawing/2014/main" id="{42B9ED09-F14E-416A-8AC7-D9F9BFAC81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54561" y="47625"/>
          <a:ext cx="1322389" cy="427031"/>
        </a:xfrm>
        <a:prstGeom prst="rect">
          <a:avLst/>
        </a:prstGeom>
        <a:noFill/>
        <a:ln>
          <a:noFill/>
        </a:ln>
      </xdr:spPr>
    </xdr:pic>
    <xdr:clientData/>
  </xdr:twoCellAnchor>
  <xdr:twoCellAnchor>
    <xdr:from>
      <xdr:col>0</xdr:col>
      <xdr:colOff>314325</xdr:colOff>
      <xdr:row>31</xdr:row>
      <xdr:rowOff>133350</xdr:rowOff>
    </xdr:from>
    <xdr:to>
      <xdr:col>3</xdr:col>
      <xdr:colOff>95250</xdr:colOff>
      <xdr:row>36</xdr:row>
      <xdr:rowOff>133350</xdr:rowOff>
    </xdr:to>
    <xdr:sp macro="" textlink="">
      <xdr:nvSpPr>
        <xdr:cNvPr id="3" name="3 CuadroTexto">
          <a:extLst>
            <a:ext uri="{FF2B5EF4-FFF2-40B4-BE49-F238E27FC236}">
              <a16:creationId xmlns:a16="http://schemas.microsoft.com/office/drawing/2014/main" id="{76BBBA13-5136-4FB2-A471-A1E9B3FD6A36}"/>
            </a:ext>
          </a:extLst>
        </xdr:cNvPr>
        <xdr:cNvSpPr txBox="1"/>
      </xdr:nvSpPr>
      <xdr:spPr>
        <a:xfrm>
          <a:off x="314325" y="7391400"/>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647701</xdr:colOff>
      <xdr:row>31</xdr:row>
      <xdr:rowOff>133350</xdr:rowOff>
    </xdr:from>
    <xdr:to>
      <xdr:col>7</xdr:col>
      <xdr:colOff>571501</xdr:colOff>
      <xdr:row>36</xdr:row>
      <xdr:rowOff>76199</xdr:rowOff>
    </xdr:to>
    <xdr:sp macro="" textlink="">
      <xdr:nvSpPr>
        <xdr:cNvPr id="4" name="4 CuadroTexto">
          <a:extLst>
            <a:ext uri="{FF2B5EF4-FFF2-40B4-BE49-F238E27FC236}">
              <a16:creationId xmlns:a16="http://schemas.microsoft.com/office/drawing/2014/main" id="{9B010DD7-0085-483F-8887-7298034D067D}"/>
            </a:ext>
          </a:extLst>
        </xdr:cNvPr>
        <xdr:cNvSpPr txBox="1"/>
      </xdr:nvSpPr>
      <xdr:spPr>
        <a:xfrm>
          <a:off x="3695701" y="739140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209550</xdr:colOff>
      <xdr:row>38</xdr:row>
      <xdr:rowOff>19050</xdr:rowOff>
    </xdr:from>
    <xdr:to>
      <xdr:col>3</xdr:col>
      <xdr:colOff>285750</xdr:colOff>
      <xdr:row>42</xdr:row>
      <xdr:rowOff>171450</xdr:rowOff>
    </xdr:to>
    <xdr:sp macro="" textlink="">
      <xdr:nvSpPr>
        <xdr:cNvPr id="5" name="5 CuadroTexto">
          <a:extLst>
            <a:ext uri="{FF2B5EF4-FFF2-40B4-BE49-F238E27FC236}">
              <a16:creationId xmlns:a16="http://schemas.microsoft.com/office/drawing/2014/main" id="{ABF9B374-0C3F-4374-925E-8C1963D723E1}"/>
            </a:ext>
          </a:extLst>
        </xdr:cNvPr>
        <xdr:cNvSpPr txBox="1"/>
      </xdr:nvSpPr>
      <xdr:spPr>
        <a:xfrm>
          <a:off x="209550" y="861060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733425</xdr:colOff>
      <xdr:row>38</xdr:row>
      <xdr:rowOff>47625</xdr:rowOff>
    </xdr:from>
    <xdr:to>
      <xdr:col>7</xdr:col>
      <xdr:colOff>581025</xdr:colOff>
      <xdr:row>43</xdr:row>
      <xdr:rowOff>0</xdr:rowOff>
    </xdr:to>
    <xdr:sp macro="" textlink="">
      <xdr:nvSpPr>
        <xdr:cNvPr id="7" name="6 CuadroTexto">
          <a:extLst>
            <a:ext uri="{FF2B5EF4-FFF2-40B4-BE49-F238E27FC236}">
              <a16:creationId xmlns:a16="http://schemas.microsoft.com/office/drawing/2014/main" id="{B797DFEB-8510-47A7-B4BA-5FCACDE54F82}"/>
            </a:ext>
          </a:extLst>
        </xdr:cNvPr>
        <xdr:cNvSpPr txBox="1"/>
      </xdr:nvSpPr>
      <xdr:spPr>
        <a:xfrm>
          <a:off x="3781425" y="863917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171449</xdr:colOff>
      <xdr:row>0</xdr:row>
      <xdr:rowOff>134407</xdr:rowOff>
    </xdr:from>
    <xdr:to>
      <xdr:col>1</xdr:col>
      <xdr:colOff>388659</xdr:colOff>
      <xdr:row>3</xdr:row>
      <xdr:rowOff>142875</xdr:rowOff>
    </xdr:to>
    <xdr:pic>
      <xdr:nvPicPr>
        <xdr:cNvPr id="2" name="Imagen 1">
          <a:extLst>
            <a:ext uri="{FF2B5EF4-FFF2-40B4-BE49-F238E27FC236}">
              <a16:creationId xmlns:a16="http://schemas.microsoft.com/office/drawing/2014/main" id="{4BDC089B-3AD8-4D80-82CF-3AD931064597}"/>
            </a:ext>
          </a:extLst>
        </xdr:cNvPr>
        <xdr:cNvPicPr>
          <a:picLocks noChangeAspect="1"/>
        </xdr:cNvPicPr>
      </xdr:nvPicPr>
      <xdr:blipFill rotWithShape="1">
        <a:blip xmlns:r="http://schemas.openxmlformats.org/officeDocument/2006/relationships" r:embed="rId1"/>
        <a:srcRect l="3509" t="35350" r="36147" b="38594"/>
        <a:stretch/>
      </xdr:blipFill>
      <xdr:spPr>
        <a:xfrm>
          <a:off x="171449" y="134407"/>
          <a:ext cx="1579285" cy="532343"/>
        </a:xfrm>
        <a:prstGeom prst="rect">
          <a:avLst/>
        </a:prstGeom>
      </xdr:spPr>
    </xdr:pic>
    <xdr:clientData/>
  </xdr:twoCellAnchor>
  <xdr:twoCellAnchor editAs="oneCell">
    <xdr:from>
      <xdr:col>8</xdr:col>
      <xdr:colOff>28575</xdr:colOff>
      <xdr:row>0</xdr:row>
      <xdr:rowOff>114299</xdr:rowOff>
    </xdr:from>
    <xdr:to>
      <xdr:col>9</xdr:col>
      <xdr:colOff>855243</xdr:colOff>
      <xdr:row>4</xdr:row>
      <xdr:rowOff>11072</xdr:rowOff>
    </xdr:to>
    <xdr:pic>
      <xdr:nvPicPr>
        <xdr:cNvPr id="6" name="Imagen 5">
          <a:extLst>
            <a:ext uri="{FF2B5EF4-FFF2-40B4-BE49-F238E27FC236}">
              <a16:creationId xmlns:a16="http://schemas.microsoft.com/office/drawing/2014/main" id="{C4CED6C4-6CF6-49B9-877A-A06AD64FEF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34600" y="114299"/>
          <a:ext cx="1922043" cy="620673"/>
        </a:xfrm>
        <a:prstGeom prst="rect">
          <a:avLst/>
        </a:prstGeom>
        <a:noFill/>
        <a:ln>
          <a:noFill/>
        </a:ln>
      </xdr:spPr>
    </xdr:pic>
    <xdr:clientData/>
  </xdr:twoCellAnchor>
  <xdr:twoCellAnchor>
    <xdr:from>
      <xdr:col>0</xdr:col>
      <xdr:colOff>838200</xdr:colOff>
      <xdr:row>182</xdr:row>
      <xdr:rowOff>104776</xdr:rowOff>
    </xdr:from>
    <xdr:to>
      <xdr:col>2</xdr:col>
      <xdr:colOff>180975</xdr:colOff>
      <xdr:row>188</xdr:row>
      <xdr:rowOff>142876</xdr:rowOff>
    </xdr:to>
    <xdr:sp macro="" textlink="">
      <xdr:nvSpPr>
        <xdr:cNvPr id="3" name="3 CuadroTexto">
          <a:extLst>
            <a:ext uri="{FF2B5EF4-FFF2-40B4-BE49-F238E27FC236}">
              <a16:creationId xmlns:a16="http://schemas.microsoft.com/office/drawing/2014/main" id="{ACB2DFB6-29DF-4A3B-B7ED-CD048A0A2767}"/>
            </a:ext>
          </a:extLst>
        </xdr:cNvPr>
        <xdr:cNvSpPr txBox="1"/>
      </xdr:nvSpPr>
      <xdr:spPr>
        <a:xfrm>
          <a:off x="838200" y="30422851"/>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514349</xdr:colOff>
      <xdr:row>182</xdr:row>
      <xdr:rowOff>85725</xdr:rowOff>
    </xdr:from>
    <xdr:to>
      <xdr:col>4</xdr:col>
      <xdr:colOff>209550</xdr:colOff>
      <xdr:row>188</xdr:row>
      <xdr:rowOff>57150</xdr:rowOff>
    </xdr:to>
    <xdr:sp macro="" textlink="">
      <xdr:nvSpPr>
        <xdr:cNvPr id="4" name="4 CuadroTexto">
          <a:extLst>
            <a:ext uri="{FF2B5EF4-FFF2-40B4-BE49-F238E27FC236}">
              <a16:creationId xmlns:a16="http://schemas.microsoft.com/office/drawing/2014/main" id="{89DF87F4-EEFD-4D36-981E-E66A6E26BC55}"/>
            </a:ext>
          </a:extLst>
        </xdr:cNvPr>
        <xdr:cNvSpPr txBox="1"/>
      </xdr:nvSpPr>
      <xdr:spPr>
        <a:xfrm>
          <a:off x="3238499" y="30403800"/>
          <a:ext cx="2800351"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4</xdr:col>
      <xdr:colOff>257175</xdr:colOff>
      <xdr:row>182</xdr:row>
      <xdr:rowOff>95251</xdr:rowOff>
    </xdr:from>
    <xdr:to>
      <xdr:col>6</xdr:col>
      <xdr:colOff>561975</xdr:colOff>
      <xdr:row>188</xdr:row>
      <xdr:rowOff>38101</xdr:rowOff>
    </xdr:to>
    <xdr:sp macro="" textlink="">
      <xdr:nvSpPr>
        <xdr:cNvPr id="5" name="5 CuadroTexto">
          <a:extLst>
            <a:ext uri="{FF2B5EF4-FFF2-40B4-BE49-F238E27FC236}">
              <a16:creationId xmlns:a16="http://schemas.microsoft.com/office/drawing/2014/main" id="{B1A02506-AF41-443C-82EE-09A570694D24}"/>
            </a:ext>
          </a:extLst>
        </xdr:cNvPr>
        <xdr:cNvSpPr txBox="1"/>
      </xdr:nvSpPr>
      <xdr:spPr>
        <a:xfrm>
          <a:off x="6086475" y="30413326"/>
          <a:ext cx="235267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6</xdr:col>
      <xdr:colOff>914401</xdr:colOff>
      <xdr:row>182</xdr:row>
      <xdr:rowOff>95251</xdr:rowOff>
    </xdr:from>
    <xdr:to>
      <xdr:col>9</xdr:col>
      <xdr:colOff>171450</xdr:colOff>
      <xdr:row>188</xdr:row>
      <xdr:rowOff>28576</xdr:rowOff>
    </xdr:to>
    <xdr:sp macro="" textlink="">
      <xdr:nvSpPr>
        <xdr:cNvPr id="7" name="6 CuadroTexto">
          <a:extLst>
            <a:ext uri="{FF2B5EF4-FFF2-40B4-BE49-F238E27FC236}">
              <a16:creationId xmlns:a16="http://schemas.microsoft.com/office/drawing/2014/main" id="{88ECE807-09F1-4F99-B26E-33191550CD2D}"/>
            </a:ext>
          </a:extLst>
        </xdr:cNvPr>
        <xdr:cNvSpPr txBox="1"/>
      </xdr:nvSpPr>
      <xdr:spPr>
        <a:xfrm>
          <a:off x="8791576" y="30413326"/>
          <a:ext cx="2581274"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2</xdr:row>
      <xdr:rowOff>9181</xdr:rowOff>
    </xdr:from>
    <xdr:to>
      <xdr:col>1</xdr:col>
      <xdr:colOff>1552893</xdr:colOff>
      <xdr:row>4</xdr:row>
      <xdr:rowOff>190156</xdr:rowOff>
    </xdr:to>
    <xdr:pic>
      <xdr:nvPicPr>
        <xdr:cNvPr id="7" name="Imagen 6">
          <a:extLst>
            <a:ext uri="{FF2B5EF4-FFF2-40B4-BE49-F238E27FC236}">
              <a16:creationId xmlns:a16="http://schemas.microsoft.com/office/drawing/2014/main" id="{D6E611D6-F337-44B2-8025-12FD473471BC}"/>
            </a:ext>
          </a:extLst>
        </xdr:cNvPr>
        <xdr:cNvPicPr>
          <a:picLocks noChangeAspect="1"/>
        </xdr:cNvPicPr>
      </xdr:nvPicPr>
      <xdr:blipFill rotWithShape="1">
        <a:blip xmlns:r="http://schemas.openxmlformats.org/officeDocument/2006/relationships" r:embed="rId1"/>
        <a:srcRect l="3509" t="35350" r="36147" b="38594"/>
        <a:stretch/>
      </xdr:blipFill>
      <xdr:spPr>
        <a:xfrm>
          <a:off x="219075" y="228256"/>
          <a:ext cx="1667193" cy="561975"/>
        </a:xfrm>
        <a:prstGeom prst="rect">
          <a:avLst/>
        </a:prstGeom>
      </xdr:spPr>
    </xdr:pic>
    <xdr:clientData/>
  </xdr:twoCellAnchor>
  <xdr:twoCellAnchor editAs="oneCell">
    <xdr:from>
      <xdr:col>3</xdr:col>
      <xdr:colOff>191915</xdr:colOff>
      <xdr:row>1</xdr:row>
      <xdr:rowOff>142875</xdr:rowOff>
    </xdr:from>
    <xdr:to>
      <xdr:col>5</xdr:col>
      <xdr:colOff>1047750</xdr:colOff>
      <xdr:row>5</xdr:row>
      <xdr:rowOff>66332</xdr:rowOff>
    </xdr:to>
    <xdr:pic>
      <xdr:nvPicPr>
        <xdr:cNvPr id="8" name="Imagen 7">
          <a:extLst>
            <a:ext uri="{FF2B5EF4-FFF2-40B4-BE49-F238E27FC236}">
              <a16:creationId xmlns:a16="http://schemas.microsoft.com/office/drawing/2014/main" id="{FA16C8A7-FA32-42C6-956B-D783696887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49690" y="200025"/>
          <a:ext cx="2122660" cy="685457"/>
        </a:xfrm>
        <a:prstGeom prst="rect">
          <a:avLst/>
        </a:prstGeom>
        <a:noFill/>
        <a:ln>
          <a:noFill/>
        </a:ln>
      </xdr:spPr>
    </xdr:pic>
    <xdr:clientData/>
  </xdr:twoCellAnchor>
  <xdr:twoCellAnchor>
    <xdr:from>
      <xdr:col>1</xdr:col>
      <xdr:colOff>266700</xdr:colOff>
      <xdr:row>84</xdr:row>
      <xdr:rowOff>9526</xdr:rowOff>
    </xdr:from>
    <xdr:to>
      <xdr:col>1</xdr:col>
      <xdr:colOff>2333625</xdr:colOff>
      <xdr:row>89</xdr:row>
      <xdr:rowOff>114301</xdr:rowOff>
    </xdr:to>
    <xdr:sp macro="" textlink="">
      <xdr:nvSpPr>
        <xdr:cNvPr id="13" name="3 CuadroTexto">
          <a:extLst>
            <a:ext uri="{FF2B5EF4-FFF2-40B4-BE49-F238E27FC236}">
              <a16:creationId xmlns:a16="http://schemas.microsoft.com/office/drawing/2014/main" id="{5A56A70B-7CDC-4E88-84A8-80D896F913B5}"/>
            </a:ext>
          </a:extLst>
        </xdr:cNvPr>
        <xdr:cNvSpPr txBox="1"/>
      </xdr:nvSpPr>
      <xdr:spPr>
        <a:xfrm>
          <a:off x="600075" y="13944601"/>
          <a:ext cx="20669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152400</xdr:colOff>
      <xdr:row>84</xdr:row>
      <xdr:rowOff>0</xdr:rowOff>
    </xdr:from>
    <xdr:to>
      <xdr:col>5</xdr:col>
      <xdr:colOff>523875</xdr:colOff>
      <xdr:row>89</xdr:row>
      <xdr:rowOff>133350</xdr:rowOff>
    </xdr:to>
    <xdr:sp macro="" textlink="">
      <xdr:nvSpPr>
        <xdr:cNvPr id="14" name="4 CuadroTexto">
          <a:extLst>
            <a:ext uri="{FF2B5EF4-FFF2-40B4-BE49-F238E27FC236}">
              <a16:creationId xmlns:a16="http://schemas.microsoft.com/office/drawing/2014/main" id="{24065AC5-EB0D-4BDD-842D-B3DD1B1D9E08}"/>
            </a:ext>
          </a:extLst>
        </xdr:cNvPr>
        <xdr:cNvSpPr txBox="1"/>
      </xdr:nvSpPr>
      <xdr:spPr>
        <a:xfrm>
          <a:off x="4391025" y="13935075"/>
          <a:ext cx="24574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85725</xdr:colOff>
      <xdr:row>98</xdr:row>
      <xdr:rowOff>152400</xdr:rowOff>
    </xdr:from>
    <xdr:to>
      <xdr:col>1</xdr:col>
      <xdr:colOff>2390775</xdr:colOff>
      <xdr:row>104</xdr:row>
      <xdr:rowOff>104775</xdr:rowOff>
    </xdr:to>
    <xdr:sp macro="" textlink="">
      <xdr:nvSpPr>
        <xdr:cNvPr id="15" name="5 CuadroTexto">
          <a:extLst>
            <a:ext uri="{FF2B5EF4-FFF2-40B4-BE49-F238E27FC236}">
              <a16:creationId xmlns:a16="http://schemas.microsoft.com/office/drawing/2014/main" id="{9FC3AFC0-39E3-4A8C-9CBB-6E1204119E65}"/>
            </a:ext>
          </a:extLst>
        </xdr:cNvPr>
        <xdr:cNvSpPr txBox="1"/>
      </xdr:nvSpPr>
      <xdr:spPr>
        <a:xfrm>
          <a:off x="419100" y="16354425"/>
          <a:ext cx="230505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2</xdr:col>
      <xdr:colOff>228600</xdr:colOff>
      <xdr:row>98</xdr:row>
      <xdr:rowOff>95251</xdr:rowOff>
    </xdr:from>
    <xdr:to>
      <xdr:col>5</xdr:col>
      <xdr:colOff>552450</xdr:colOff>
      <xdr:row>105</xdr:row>
      <xdr:rowOff>28576</xdr:rowOff>
    </xdr:to>
    <xdr:sp macro="" textlink="">
      <xdr:nvSpPr>
        <xdr:cNvPr id="16" name="6 CuadroTexto">
          <a:extLst>
            <a:ext uri="{FF2B5EF4-FFF2-40B4-BE49-F238E27FC236}">
              <a16:creationId xmlns:a16="http://schemas.microsoft.com/office/drawing/2014/main" id="{D9A841AB-A2D9-4AAF-883E-F2B17A9E585D}"/>
            </a:ext>
          </a:extLst>
        </xdr:cNvPr>
        <xdr:cNvSpPr txBox="1"/>
      </xdr:nvSpPr>
      <xdr:spPr>
        <a:xfrm>
          <a:off x="4467225" y="16297276"/>
          <a:ext cx="2409825"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66675</xdr:colOff>
      <xdr:row>0</xdr:row>
      <xdr:rowOff>105832</xdr:rowOff>
    </xdr:from>
    <xdr:to>
      <xdr:col>2</xdr:col>
      <xdr:colOff>600075</xdr:colOff>
      <xdr:row>2</xdr:row>
      <xdr:rowOff>149069</xdr:rowOff>
    </xdr:to>
    <xdr:pic>
      <xdr:nvPicPr>
        <xdr:cNvPr id="2" name="Imagen 1">
          <a:extLst>
            <a:ext uri="{FF2B5EF4-FFF2-40B4-BE49-F238E27FC236}">
              <a16:creationId xmlns:a16="http://schemas.microsoft.com/office/drawing/2014/main" id="{95C73903-9CAA-4AF0-A22B-A46C628EE963}"/>
            </a:ext>
          </a:extLst>
        </xdr:cNvPr>
        <xdr:cNvPicPr>
          <a:picLocks noChangeAspect="1"/>
        </xdr:cNvPicPr>
      </xdr:nvPicPr>
      <xdr:blipFill rotWithShape="1">
        <a:blip xmlns:r="http://schemas.openxmlformats.org/officeDocument/2006/relationships" r:embed="rId1"/>
        <a:srcRect l="3509" t="35350" r="36147" b="38594"/>
        <a:stretch/>
      </xdr:blipFill>
      <xdr:spPr>
        <a:xfrm>
          <a:off x="66675" y="105832"/>
          <a:ext cx="1371600" cy="462337"/>
        </a:xfrm>
        <a:prstGeom prst="rect">
          <a:avLst/>
        </a:prstGeom>
      </xdr:spPr>
    </xdr:pic>
    <xdr:clientData/>
  </xdr:twoCellAnchor>
  <xdr:twoCellAnchor editAs="oneCell">
    <xdr:from>
      <xdr:col>4</xdr:col>
      <xdr:colOff>801686</xdr:colOff>
      <xdr:row>0</xdr:row>
      <xdr:rowOff>95250</xdr:rowOff>
    </xdr:from>
    <xdr:to>
      <xdr:col>6</xdr:col>
      <xdr:colOff>7518</xdr:colOff>
      <xdr:row>3</xdr:row>
      <xdr:rowOff>25244</xdr:rowOff>
    </xdr:to>
    <xdr:pic>
      <xdr:nvPicPr>
        <xdr:cNvPr id="6" name="Imagen 5">
          <a:extLst>
            <a:ext uri="{FF2B5EF4-FFF2-40B4-BE49-F238E27FC236}">
              <a16:creationId xmlns:a16="http://schemas.microsoft.com/office/drawing/2014/main" id="{BEC3FA23-7577-44C6-9252-1BC62DEF72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1686" y="95250"/>
          <a:ext cx="1729957" cy="558644"/>
        </a:xfrm>
        <a:prstGeom prst="rect">
          <a:avLst/>
        </a:prstGeom>
        <a:noFill/>
        <a:ln>
          <a:noFill/>
        </a:ln>
      </xdr:spPr>
    </xdr:pic>
    <xdr:clientData/>
  </xdr:twoCellAnchor>
  <xdr:twoCellAnchor>
    <xdr:from>
      <xdr:col>1</xdr:col>
      <xdr:colOff>704850</xdr:colOff>
      <xdr:row>30</xdr:row>
      <xdr:rowOff>19049</xdr:rowOff>
    </xdr:from>
    <xdr:to>
      <xdr:col>3</xdr:col>
      <xdr:colOff>1057275</xdr:colOff>
      <xdr:row>36</xdr:row>
      <xdr:rowOff>38100</xdr:rowOff>
    </xdr:to>
    <xdr:sp macro="" textlink="">
      <xdr:nvSpPr>
        <xdr:cNvPr id="3" name="3 CuadroTexto">
          <a:extLst>
            <a:ext uri="{FF2B5EF4-FFF2-40B4-BE49-F238E27FC236}">
              <a16:creationId xmlns:a16="http://schemas.microsoft.com/office/drawing/2014/main" id="{5349174D-98DD-4F2A-8927-7D2830509E61}"/>
            </a:ext>
          </a:extLst>
        </xdr:cNvPr>
        <xdr:cNvSpPr txBox="1"/>
      </xdr:nvSpPr>
      <xdr:spPr>
        <a:xfrm>
          <a:off x="1257300" y="5648324"/>
          <a:ext cx="2133600" cy="990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3</xdr:col>
      <xdr:colOff>2400300</xdr:colOff>
      <xdr:row>30</xdr:row>
      <xdr:rowOff>19050</xdr:rowOff>
    </xdr:from>
    <xdr:to>
      <xdr:col>5</xdr:col>
      <xdr:colOff>438149</xdr:colOff>
      <xdr:row>35</xdr:row>
      <xdr:rowOff>104774</xdr:rowOff>
    </xdr:to>
    <xdr:sp macro="" textlink="">
      <xdr:nvSpPr>
        <xdr:cNvPr id="4" name="4 CuadroTexto">
          <a:extLst>
            <a:ext uri="{FF2B5EF4-FFF2-40B4-BE49-F238E27FC236}">
              <a16:creationId xmlns:a16="http://schemas.microsoft.com/office/drawing/2014/main" id="{098BABC9-C874-4C49-824F-60B8E8B393C9}"/>
            </a:ext>
          </a:extLst>
        </xdr:cNvPr>
        <xdr:cNvSpPr txBox="1"/>
      </xdr:nvSpPr>
      <xdr:spPr>
        <a:xfrm>
          <a:off x="4733925" y="5648325"/>
          <a:ext cx="2571749"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590550</xdr:colOff>
      <xdr:row>41</xdr:row>
      <xdr:rowOff>123825</xdr:rowOff>
    </xdr:from>
    <xdr:to>
      <xdr:col>3</xdr:col>
      <xdr:colOff>1171575</xdr:colOff>
      <xdr:row>47</xdr:row>
      <xdr:rowOff>66675</xdr:rowOff>
    </xdr:to>
    <xdr:sp macro="" textlink="">
      <xdr:nvSpPr>
        <xdr:cNvPr id="5" name="5 CuadroTexto">
          <a:extLst>
            <a:ext uri="{FF2B5EF4-FFF2-40B4-BE49-F238E27FC236}">
              <a16:creationId xmlns:a16="http://schemas.microsoft.com/office/drawing/2014/main" id="{AC0ABFB3-871B-43BE-9942-3A96866096FF}"/>
            </a:ext>
          </a:extLst>
        </xdr:cNvPr>
        <xdr:cNvSpPr txBox="1"/>
      </xdr:nvSpPr>
      <xdr:spPr>
        <a:xfrm>
          <a:off x="1143000" y="753427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3</xdr:col>
      <xdr:colOff>2524126</xdr:colOff>
      <xdr:row>41</xdr:row>
      <xdr:rowOff>104775</xdr:rowOff>
    </xdr:from>
    <xdr:to>
      <xdr:col>5</xdr:col>
      <xdr:colOff>276225</xdr:colOff>
      <xdr:row>47</xdr:row>
      <xdr:rowOff>38100</xdr:rowOff>
    </xdr:to>
    <xdr:sp macro="" textlink="">
      <xdr:nvSpPr>
        <xdr:cNvPr id="7" name="6 CuadroTexto">
          <a:extLst>
            <a:ext uri="{FF2B5EF4-FFF2-40B4-BE49-F238E27FC236}">
              <a16:creationId xmlns:a16="http://schemas.microsoft.com/office/drawing/2014/main" id="{84F1F9EB-9395-479C-B7DC-CF634D9EE8FE}"/>
            </a:ext>
          </a:extLst>
        </xdr:cNvPr>
        <xdr:cNvSpPr txBox="1"/>
      </xdr:nvSpPr>
      <xdr:spPr>
        <a:xfrm>
          <a:off x="4857751" y="7515225"/>
          <a:ext cx="2285999"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85725</xdr:colOff>
      <xdr:row>0</xdr:row>
      <xdr:rowOff>77257</xdr:rowOff>
    </xdr:from>
    <xdr:to>
      <xdr:col>1</xdr:col>
      <xdr:colOff>695325</xdr:colOff>
      <xdr:row>2</xdr:row>
      <xdr:rowOff>158594</xdr:rowOff>
    </xdr:to>
    <xdr:pic>
      <xdr:nvPicPr>
        <xdr:cNvPr id="2" name="Imagen 1">
          <a:extLst>
            <a:ext uri="{FF2B5EF4-FFF2-40B4-BE49-F238E27FC236}">
              <a16:creationId xmlns:a16="http://schemas.microsoft.com/office/drawing/2014/main" id="{CD18FC18-5DDC-450F-B224-A61A8F0FB881}"/>
            </a:ext>
          </a:extLst>
        </xdr:cNvPr>
        <xdr:cNvPicPr>
          <a:picLocks noChangeAspect="1"/>
        </xdr:cNvPicPr>
      </xdr:nvPicPr>
      <xdr:blipFill rotWithShape="1">
        <a:blip xmlns:r="http://schemas.openxmlformats.org/officeDocument/2006/relationships" r:embed="rId1"/>
        <a:srcRect l="3509" t="35350" r="36147" b="38594"/>
        <a:stretch/>
      </xdr:blipFill>
      <xdr:spPr>
        <a:xfrm>
          <a:off x="85725" y="77257"/>
          <a:ext cx="1371600" cy="462337"/>
        </a:xfrm>
        <a:prstGeom prst="rect">
          <a:avLst/>
        </a:prstGeom>
      </xdr:spPr>
    </xdr:pic>
    <xdr:clientData/>
  </xdr:twoCellAnchor>
  <xdr:twoCellAnchor editAs="oneCell">
    <xdr:from>
      <xdr:col>5</xdr:col>
      <xdr:colOff>477836</xdr:colOff>
      <xdr:row>0</xdr:row>
      <xdr:rowOff>66675</xdr:rowOff>
    </xdr:from>
    <xdr:to>
      <xdr:col>7</xdr:col>
      <xdr:colOff>683793</xdr:colOff>
      <xdr:row>3</xdr:row>
      <xdr:rowOff>53819</xdr:rowOff>
    </xdr:to>
    <xdr:pic>
      <xdr:nvPicPr>
        <xdr:cNvPr id="6" name="Imagen 5">
          <a:extLst>
            <a:ext uri="{FF2B5EF4-FFF2-40B4-BE49-F238E27FC236}">
              <a16:creationId xmlns:a16="http://schemas.microsoft.com/office/drawing/2014/main" id="{4F8CC634-1112-4B8F-9B73-5CA5F697E6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836" y="66675"/>
          <a:ext cx="1729957" cy="558644"/>
        </a:xfrm>
        <a:prstGeom prst="rect">
          <a:avLst/>
        </a:prstGeom>
        <a:noFill/>
        <a:ln>
          <a:noFill/>
        </a:ln>
      </xdr:spPr>
    </xdr:pic>
    <xdr:clientData/>
  </xdr:twoCellAnchor>
  <xdr:twoCellAnchor>
    <xdr:from>
      <xdr:col>0</xdr:col>
      <xdr:colOff>257175</xdr:colOff>
      <xdr:row>26</xdr:row>
      <xdr:rowOff>76200</xdr:rowOff>
    </xdr:from>
    <xdr:to>
      <xdr:col>3</xdr:col>
      <xdr:colOff>38100</xdr:colOff>
      <xdr:row>31</xdr:row>
      <xdr:rowOff>76200</xdr:rowOff>
    </xdr:to>
    <xdr:sp macro="" textlink="">
      <xdr:nvSpPr>
        <xdr:cNvPr id="3" name="3 CuadroTexto">
          <a:extLst>
            <a:ext uri="{FF2B5EF4-FFF2-40B4-BE49-F238E27FC236}">
              <a16:creationId xmlns:a16="http://schemas.microsoft.com/office/drawing/2014/main" id="{2906F0D0-5AED-47DC-9019-6C504EC5F087}"/>
            </a:ext>
          </a:extLst>
        </xdr:cNvPr>
        <xdr:cNvSpPr txBox="1"/>
      </xdr:nvSpPr>
      <xdr:spPr>
        <a:xfrm>
          <a:off x="257175" y="5048250"/>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590551</xdr:colOff>
      <xdr:row>26</xdr:row>
      <xdr:rowOff>76200</xdr:rowOff>
    </xdr:from>
    <xdr:to>
      <xdr:col>7</xdr:col>
      <xdr:colOff>514351</xdr:colOff>
      <xdr:row>31</xdr:row>
      <xdr:rowOff>19049</xdr:rowOff>
    </xdr:to>
    <xdr:sp macro="" textlink="">
      <xdr:nvSpPr>
        <xdr:cNvPr id="4" name="4 CuadroTexto">
          <a:extLst>
            <a:ext uri="{FF2B5EF4-FFF2-40B4-BE49-F238E27FC236}">
              <a16:creationId xmlns:a16="http://schemas.microsoft.com/office/drawing/2014/main" id="{6CB5F446-A8E2-438E-B250-DADEE1C2A5F1}"/>
            </a:ext>
          </a:extLst>
        </xdr:cNvPr>
        <xdr:cNvSpPr txBox="1"/>
      </xdr:nvSpPr>
      <xdr:spPr>
        <a:xfrm>
          <a:off x="3638551" y="504825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152400</xdr:colOff>
      <xdr:row>32</xdr:row>
      <xdr:rowOff>152400</xdr:rowOff>
    </xdr:from>
    <xdr:to>
      <xdr:col>3</xdr:col>
      <xdr:colOff>228600</xdr:colOff>
      <xdr:row>37</xdr:row>
      <xdr:rowOff>114300</xdr:rowOff>
    </xdr:to>
    <xdr:sp macro="" textlink="">
      <xdr:nvSpPr>
        <xdr:cNvPr id="5" name="5 CuadroTexto">
          <a:extLst>
            <a:ext uri="{FF2B5EF4-FFF2-40B4-BE49-F238E27FC236}">
              <a16:creationId xmlns:a16="http://schemas.microsoft.com/office/drawing/2014/main" id="{6FCF8822-D730-4DD9-B7CF-B4A971F60927}"/>
            </a:ext>
          </a:extLst>
        </xdr:cNvPr>
        <xdr:cNvSpPr txBox="1"/>
      </xdr:nvSpPr>
      <xdr:spPr>
        <a:xfrm>
          <a:off x="152400" y="626745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676275</xdr:colOff>
      <xdr:row>32</xdr:row>
      <xdr:rowOff>180975</xdr:rowOff>
    </xdr:from>
    <xdr:to>
      <xdr:col>7</xdr:col>
      <xdr:colOff>523875</xdr:colOff>
      <xdr:row>37</xdr:row>
      <xdr:rowOff>133350</xdr:rowOff>
    </xdr:to>
    <xdr:sp macro="" textlink="">
      <xdr:nvSpPr>
        <xdr:cNvPr id="7" name="6 CuadroTexto">
          <a:extLst>
            <a:ext uri="{FF2B5EF4-FFF2-40B4-BE49-F238E27FC236}">
              <a16:creationId xmlns:a16="http://schemas.microsoft.com/office/drawing/2014/main" id="{A632E32D-539E-43B5-9023-48B4C3B56DA3}"/>
            </a:ext>
          </a:extLst>
        </xdr:cNvPr>
        <xdr:cNvSpPr txBox="1"/>
      </xdr:nvSpPr>
      <xdr:spPr>
        <a:xfrm>
          <a:off x="3724275" y="629602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152399</xdr:colOff>
      <xdr:row>0</xdr:row>
      <xdr:rowOff>115357</xdr:rowOff>
    </xdr:from>
    <xdr:to>
      <xdr:col>1</xdr:col>
      <xdr:colOff>1838324</xdr:colOff>
      <xdr:row>2</xdr:row>
      <xdr:rowOff>207396</xdr:rowOff>
    </xdr:to>
    <xdr:pic>
      <xdr:nvPicPr>
        <xdr:cNvPr id="2" name="Imagen 1">
          <a:extLst>
            <a:ext uri="{FF2B5EF4-FFF2-40B4-BE49-F238E27FC236}">
              <a16:creationId xmlns:a16="http://schemas.microsoft.com/office/drawing/2014/main" id="{907DC163-8C3A-4337-8211-261D342FEA06}"/>
            </a:ext>
          </a:extLst>
        </xdr:cNvPr>
        <xdr:cNvPicPr>
          <a:picLocks noChangeAspect="1"/>
        </xdr:cNvPicPr>
      </xdr:nvPicPr>
      <xdr:blipFill rotWithShape="1">
        <a:blip xmlns:r="http://schemas.openxmlformats.org/officeDocument/2006/relationships" r:embed="rId1"/>
        <a:srcRect l="3509" t="35350" r="36147" b="38594"/>
        <a:stretch/>
      </xdr:blipFill>
      <xdr:spPr>
        <a:xfrm>
          <a:off x="304799" y="115357"/>
          <a:ext cx="1685925" cy="568289"/>
        </a:xfrm>
        <a:prstGeom prst="rect">
          <a:avLst/>
        </a:prstGeom>
      </xdr:spPr>
    </xdr:pic>
    <xdr:clientData/>
  </xdr:twoCellAnchor>
  <xdr:twoCellAnchor editAs="oneCell">
    <xdr:from>
      <xdr:col>12</xdr:col>
      <xdr:colOff>372585</xdr:colOff>
      <xdr:row>0</xdr:row>
      <xdr:rowOff>76199</xdr:rowOff>
    </xdr:from>
    <xdr:to>
      <xdr:col>14</xdr:col>
      <xdr:colOff>693319</xdr:colOff>
      <xdr:row>3</xdr:row>
      <xdr:rowOff>19049</xdr:rowOff>
    </xdr:to>
    <xdr:pic>
      <xdr:nvPicPr>
        <xdr:cNvPr id="3" name="Imagen 2">
          <a:extLst>
            <a:ext uri="{FF2B5EF4-FFF2-40B4-BE49-F238E27FC236}">
              <a16:creationId xmlns:a16="http://schemas.microsoft.com/office/drawing/2014/main" id="{F024F877-969A-42DC-AAEB-FBDEE62BE9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4860" y="76199"/>
          <a:ext cx="2035234" cy="657225"/>
        </a:xfrm>
        <a:prstGeom prst="rect">
          <a:avLst/>
        </a:prstGeom>
        <a:noFill/>
        <a:ln>
          <a:noFill/>
        </a:ln>
      </xdr:spPr>
    </xdr:pic>
    <xdr:clientData/>
  </xdr:twoCellAnchor>
  <xdr:twoCellAnchor>
    <xdr:from>
      <xdr:col>0</xdr:col>
      <xdr:colOff>0</xdr:colOff>
      <xdr:row>38</xdr:row>
      <xdr:rowOff>209550</xdr:rowOff>
    </xdr:from>
    <xdr:to>
      <xdr:col>1</xdr:col>
      <xdr:colOff>2676526</xdr:colOff>
      <xdr:row>42</xdr:row>
      <xdr:rowOff>228600</xdr:rowOff>
    </xdr:to>
    <xdr:sp macro="" textlink="">
      <xdr:nvSpPr>
        <xdr:cNvPr id="4" name="3 CuadroTexto">
          <a:extLst>
            <a:ext uri="{FF2B5EF4-FFF2-40B4-BE49-F238E27FC236}">
              <a16:creationId xmlns:a16="http://schemas.microsoft.com/office/drawing/2014/main" id="{B99B76B4-CBEF-4C92-A79B-B0C8B0C65A82}"/>
            </a:ext>
          </a:extLst>
        </xdr:cNvPr>
        <xdr:cNvSpPr txBox="1"/>
      </xdr:nvSpPr>
      <xdr:spPr>
        <a:xfrm>
          <a:off x="0" y="7134225"/>
          <a:ext cx="2828926"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228600</xdr:colOff>
      <xdr:row>38</xdr:row>
      <xdr:rowOff>180975</xdr:rowOff>
    </xdr:from>
    <xdr:to>
      <xdr:col>5</xdr:col>
      <xdr:colOff>114300</xdr:colOff>
      <xdr:row>42</xdr:row>
      <xdr:rowOff>142875</xdr:rowOff>
    </xdr:to>
    <xdr:sp macro="" textlink="">
      <xdr:nvSpPr>
        <xdr:cNvPr id="5" name="4 CuadroTexto">
          <a:extLst>
            <a:ext uri="{FF2B5EF4-FFF2-40B4-BE49-F238E27FC236}">
              <a16:creationId xmlns:a16="http://schemas.microsoft.com/office/drawing/2014/main" id="{E475762A-9857-40E5-8A5A-E43B720720E2}"/>
            </a:ext>
          </a:extLst>
        </xdr:cNvPr>
        <xdr:cNvSpPr txBox="1"/>
      </xdr:nvSpPr>
      <xdr:spPr>
        <a:xfrm>
          <a:off x="3571875" y="7105650"/>
          <a:ext cx="2457450"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7</xdr:col>
      <xdr:colOff>238125</xdr:colOff>
      <xdr:row>38</xdr:row>
      <xdr:rowOff>161925</xdr:rowOff>
    </xdr:from>
    <xdr:to>
      <xdr:col>10</xdr:col>
      <xdr:colOff>371475</xdr:colOff>
      <xdr:row>42</xdr:row>
      <xdr:rowOff>142875</xdr:rowOff>
    </xdr:to>
    <xdr:sp macro="" textlink="">
      <xdr:nvSpPr>
        <xdr:cNvPr id="6" name="5 CuadroTexto">
          <a:extLst>
            <a:ext uri="{FF2B5EF4-FFF2-40B4-BE49-F238E27FC236}">
              <a16:creationId xmlns:a16="http://schemas.microsoft.com/office/drawing/2014/main" id="{AC77A649-7399-42B8-A112-02767641E3E1}"/>
            </a:ext>
          </a:extLst>
        </xdr:cNvPr>
        <xdr:cNvSpPr txBox="1"/>
      </xdr:nvSpPr>
      <xdr:spPr>
        <a:xfrm>
          <a:off x="7867650" y="7086600"/>
          <a:ext cx="270510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11</xdr:col>
      <xdr:colOff>809625</xdr:colOff>
      <xdr:row>38</xdr:row>
      <xdr:rowOff>142875</xdr:rowOff>
    </xdr:from>
    <xdr:to>
      <xdr:col>15</xdr:col>
      <xdr:colOff>161925</xdr:colOff>
      <xdr:row>41</xdr:row>
      <xdr:rowOff>228600</xdr:rowOff>
    </xdr:to>
    <xdr:sp macro="" textlink="">
      <xdr:nvSpPr>
        <xdr:cNvPr id="7" name="6 CuadroTexto">
          <a:extLst>
            <a:ext uri="{FF2B5EF4-FFF2-40B4-BE49-F238E27FC236}">
              <a16:creationId xmlns:a16="http://schemas.microsoft.com/office/drawing/2014/main" id="{C84D72AE-65C1-4CCD-B8A4-26C8156D4836}"/>
            </a:ext>
          </a:extLst>
        </xdr:cNvPr>
        <xdr:cNvSpPr txBox="1"/>
      </xdr:nvSpPr>
      <xdr:spPr>
        <a:xfrm>
          <a:off x="11868150" y="7067550"/>
          <a:ext cx="2781300"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219075</xdr:colOff>
      <xdr:row>0</xdr:row>
      <xdr:rowOff>48682</xdr:rowOff>
    </xdr:from>
    <xdr:to>
      <xdr:col>1</xdr:col>
      <xdr:colOff>457200</xdr:colOff>
      <xdr:row>2</xdr:row>
      <xdr:rowOff>4803</xdr:rowOff>
    </xdr:to>
    <xdr:pic>
      <xdr:nvPicPr>
        <xdr:cNvPr id="2" name="Imagen 1">
          <a:extLst>
            <a:ext uri="{FF2B5EF4-FFF2-40B4-BE49-F238E27FC236}">
              <a16:creationId xmlns:a16="http://schemas.microsoft.com/office/drawing/2014/main" id="{E9E03D0A-F35C-466A-9FFC-6F5ED50416D1}"/>
            </a:ext>
          </a:extLst>
        </xdr:cNvPr>
        <xdr:cNvPicPr>
          <a:picLocks noChangeAspect="1"/>
        </xdr:cNvPicPr>
      </xdr:nvPicPr>
      <xdr:blipFill rotWithShape="1">
        <a:blip xmlns:r="http://schemas.openxmlformats.org/officeDocument/2006/relationships" r:embed="rId1"/>
        <a:srcRect l="3509" t="35350" r="36147" b="38594"/>
        <a:stretch/>
      </xdr:blipFill>
      <xdr:spPr>
        <a:xfrm>
          <a:off x="219075" y="48682"/>
          <a:ext cx="1000125" cy="337121"/>
        </a:xfrm>
        <a:prstGeom prst="rect">
          <a:avLst/>
        </a:prstGeom>
      </xdr:spPr>
    </xdr:pic>
    <xdr:clientData/>
  </xdr:twoCellAnchor>
  <xdr:twoCellAnchor editAs="oneCell">
    <xdr:from>
      <xdr:col>6</xdr:col>
      <xdr:colOff>19050</xdr:colOff>
      <xdr:row>0</xdr:row>
      <xdr:rowOff>28575</xdr:rowOff>
    </xdr:from>
    <xdr:to>
      <xdr:col>7</xdr:col>
      <xdr:colOff>731418</xdr:colOff>
      <xdr:row>2</xdr:row>
      <xdr:rowOff>123683</xdr:rowOff>
    </xdr:to>
    <xdr:pic>
      <xdr:nvPicPr>
        <xdr:cNvPr id="6" name="Imagen 5">
          <a:extLst>
            <a:ext uri="{FF2B5EF4-FFF2-40B4-BE49-F238E27FC236}">
              <a16:creationId xmlns:a16="http://schemas.microsoft.com/office/drawing/2014/main" id="{21DFF72F-6529-45DC-A1C7-60BA180EBF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91050" y="28575"/>
          <a:ext cx="1474368" cy="476108"/>
        </a:xfrm>
        <a:prstGeom prst="rect">
          <a:avLst/>
        </a:prstGeom>
        <a:noFill/>
        <a:ln>
          <a:noFill/>
        </a:ln>
      </xdr:spPr>
    </xdr:pic>
    <xdr:clientData/>
  </xdr:twoCellAnchor>
  <xdr:twoCellAnchor>
    <xdr:from>
      <xdr:col>0</xdr:col>
      <xdr:colOff>190500</xdr:colOff>
      <xdr:row>29</xdr:row>
      <xdr:rowOff>104775</xdr:rowOff>
    </xdr:from>
    <xdr:to>
      <xdr:col>2</xdr:col>
      <xdr:colOff>733425</xdr:colOff>
      <xdr:row>34</xdr:row>
      <xdr:rowOff>104775</xdr:rowOff>
    </xdr:to>
    <xdr:sp macro="" textlink="">
      <xdr:nvSpPr>
        <xdr:cNvPr id="3" name="3 CuadroTexto">
          <a:extLst>
            <a:ext uri="{FF2B5EF4-FFF2-40B4-BE49-F238E27FC236}">
              <a16:creationId xmlns:a16="http://schemas.microsoft.com/office/drawing/2014/main" id="{AF870AE8-F2B7-4934-8E38-C29697227598}"/>
            </a:ext>
          </a:extLst>
        </xdr:cNvPr>
        <xdr:cNvSpPr txBox="1"/>
      </xdr:nvSpPr>
      <xdr:spPr>
        <a:xfrm>
          <a:off x="190500" y="736282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523876</xdr:colOff>
      <xdr:row>29</xdr:row>
      <xdr:rowOff>104775</xdr:rowOff>
    </xdr:from>
    <xdr:to>
      <xdr:col>7</xdr:col>
      <xdr:colOff>447676</xdr:colOff>
      <xdr:row>34</xdr:row>
      <xdr:rowOff>47624</xdr:rowOff>
    </xdr:to>
    <xdr:sp macro="" textlink="">
      <xdr:nvSpPr>
        <xdr:cNvPr id="4" name="4 CuadroTexto">
          <a:extLst>
            <a:ext uri="{FF2B5EF4-FFF2-40B4-BE49-F238E27FC236}">
              <a16:creationId xmlns:a16="http://schemas.microsoft.com/office/drawing/2014/main" id="{6325C38E-4460-494F-B32C-71E113C0980F}"/>
            </a:ext>
          </a:extLst>
        </xdr:cNvPr>
        <xdr:cNvSpPr txBox="1"/>
      </xdr:nvSpPr>
      <xdr:spPr>
        <a:xfrm>
          <a:off x="3571876" y="736282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85725</xdr:colOff>
      <xdr:row>35</xdr:row>
      <xdr:rowOff>180975</xdr:rowOff>
    </xdr:from>
    <xdr:to>
      <xdr:col>3</xdr:col>
      <xdr:colOff>161925</xdr:colOff>
      <xdr:row>40</xdr:row>
      <xdr:rowOff>142875</xdr:rowOff>
    </xdr:to>
    <xdr:sp macro="" textlink="">
      <xdr:nvSpPr>
        <xdr:cNvPr id="5" name="5 CuadroTexto">
          <a:extLst>
            <a:ext uri="{FF2B5EF4-FFF2-40B4-BE49-F238E27FC236}">
              <a16:creationId xmlns:a16="http://schemas.microsoft.com/office/drawing/2014/main" id="{984F391E-2DCB-4048-8E30-92B949430507}"/>
            </a:ext>
          </a:extLst>
        </xdr:cNvPr>
        <xdr:cNvSpPr txBox="1"/>
      </xdr:nvSpPr>
      <xdr:spPr>
        <a:xfrm>
          <a:off x="85725" y="858202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609600</xdr:colOff>
      <xdr:row>36</xdr:row>
      <xdr:rowOff>19050</xdr:rowOff>
    </xdr:from>
    <xdr:to>
      <xdr:col>7</xdr:col>
      <xdr:colOff>457200</xdr:colOff>
      <xdr:row>40</xdr:row>
      <xdr:rowOff>161925</xdr:rowOff>
    </xdr:to>
    <xdr:sp macro="" textlink="">
      <xdr:nvSpPr>
        <xdr:cNvPr id="7" name="6 CuadroTexto">
          <a:extLst>
            <a:ext uri="{FF2B5EF4-FFF2-40B4-BE49-F238E27FC236}">
              <a16:creationId xmlns:a16="http://schemas.microsoft.com/office/drawing/2014/main" id="{F7B42D21-67AB-4FA7-A713-208DAD463034}"/>
            </a:ext>
          </a:extLst>
        </xdr:cNvPr>
        <xdr:cNvSpPr txBox="1"/>
      </xdr:nvSpPr>
      <xdr:spPr>
        <a:xfrm>
          <a:off x="3657600" y="861060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114300</xdr:colOff>
      <xdr:row>0</xdr:row>
      <xdr:rowOff>115357</xdr:rowOff>
    </xdr:from>
    <xdr:to>
      <xdr:col>1</xdr:col>
      <xdr:colOff>723900</xdr:colOff>
      <xdr:row>3</xdr:row>
      <xdr:rowOff>6194</xdr:rowOff>
    </xdr:to>
    <xdr:pic>
      <xdr:nvPicPr>
        <xdr:cNvPr id="2" name="Imagen 1">
          <a:extLst>
            <a:ext uri="{FF2B5EF4-FFF2-40B4-BE49-F238E27FC236}">
              <a16:creationId xmlns:a16="http://schemas.microsoft.com/office/drawing/2014/main" id="{D81C5DCF-934C-45BA-8E93-D16C66FDB688}"/>
            </a:ext>
          </a:extLst>
        </xdr:cNvPr>
        <xdr:cNvPicPr>
          <a:picLocks noChangeAspect="1"/>
        </xdr:cNvPicPr>
      </xdr:nvPicPr>
      <xdr:blipFill rotWithShape="1">
        <a:blip xmlns:r="http://schemas.openxmlformats.org/officeDocument/2006/relationships" r:embed="rId1"/>
        <a:srcRect l="3509" t="35350" r="36147" b="38594"/>
        <a:stretch/>
      </xdr:blipFill>
      <xdr:spPr>
        <a:xfrm>
          <a:off x="114300" y="115357"/>
          <a:ext cx="1371600" cy="462337"/>
        </a:xfrm>
        <a:prstGeom prst="rect">
          <a:avLst/>
        </a:prstGeom>
      </xdr:spPr>
    </xdr:pic>
    <xdr:clientData/>
  </xdr:twoCellAnchor>
  <xdr:twoCellAnchor editAs="oneCell">
    <xdr:from>
      <xdr:col>5</xdr:col>
      <xdr:colOff>506411</xdr:colOff>
      <xdr:row>0</xdr:row>
      <xdr:rowOff>85725</xdr:rowOff>
    </xdr:from>
    <xdr:to>
      <xdr:col>7</xdr:col>
      <xdr:colOff>712368</xdr:colOff>
      <xdr:row>3</xdr:row>
      <xdr:rowOff>72869</xdr:rowOff>
    </xdr:to>
    <xdr:pic>
      <xdr:nvPicPr>
        <xdr:cNvPr id="6" name="Imagen 5">
          <a:extLst>
            <a:ext uri="{FF2B5EF4-FFF2-40B4-BE49-F238E27FC236}">
              <a16:creationId xmlns:a16="http://schemas.microsoft.com/office/drawing/2014/main" id="{A735A52F-0189-4D31-9C8E-33F7040F95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16411" y="85725"/>
          <a:ext cx="1729957" cy="558644"/>
        </a:xfrm>
        <a:prstGeom prst="rect">
          <a:avLst/>
        </a:prstGeom>
        <a:noFill/>
        <a:ln>
          <a:noFill/>
        </a:ln>
      </xdr:spPr>
    </xdr:pic>
    <xdr:clientData/>
  </xdr:twoCellAnchor>
  <xdr:twoCellAnchor>
    <xdr:from>
      <xdr:col>0</xdr:col>
      <xdr:colOff>228600</xdr:colOff>
      <xdr:row>29</xdr:row>
      <xdr:rowOff>0</xdr:rowOff>
    </xdr:from>
    <xdr:to>
      <xdr:col>3</xdr:col>
      <xdr:colOff>9525</xdr:colOff>
      <xdr:row>34</xdr:row>
      <xdr:rowOff>0</xdr:rowOff>
    </xdr:to>
    <xdr:sp macro="" textlink="">
      <xdr:nvSpPr>
        <xdr:cNvPr id="3" name="3 CuadroTexto">
          <a:extLst>
            <a:ext uri="{FF2B5EF4-FFF2-40B4-BE49-F238E27FC236}">
              <a16:creationId xmlns:a16="http://schemas.microsoft.com/office/drawing/2014/main" id="{EC2FF243-F9AF-47E5-973D-6DB6804B231A}"/>
            </a:ext>
          </a:extLst>
        </xdr:cNvPr>
        <xdr:cNvSpPr txBox="1"/>
      </xdr:nvSpPr>
      <xdr:spPr>
        <a:xfrm>
          <a:off x="228600" y="7258050"/>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561976</xdr:colOff>
      <xdr:row>29</xdr:row>
      <xdr:rowOff>0</xdr:rowOff>
    </xdr:from>
    <xdr:to>
      <xdr:col>7</xdr:col>
      <xdr:colOff>485776</xdr:colOff>
      <xdr:row>33</xdr:row>
      <xdr:rowOff>133349</xdr:rowOff>
    </xdr:to>
    <xdr:sp macro="" textlink="">
      <xdr:nvSpPr>
        <xdr:cNvPr id="4" name="4 CuadroTexto">
          <a:extLst>
            <a:ext uri="{FF2B5EF4-FFF2-40B4-BE49-F238E27FC236}">
              <a16:creationId xmlns:a16="http://schemas.microsoft.com/office/drawing/2014/main" id="{11319EFF-A896-47AF-9E06-E9D51B590F83}"/>
            </a:ext>
          </a:extLst>
        </xdr:cNvPr>
        <xdr:cNvSpPr txBox="1"/>
      </xdr:nvSpPr>
      <xdr:spPr>
        <a:xfrm>
          <a:off x="3609976" y="725805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123825</xdr:colOff>
      <xdr:row>35</xdr:row>
      <xdr:rowOff>76200</xdr:rowOff>
    </xdr:from>
    <xdr:to>
      <xdr:col>3</xdr:col>
      <xdr:colOff>200025</xdr:colOff>
      <xdr:row>40</xdr:row>
      <xdr:rowOff>38100</xdr:rowOff>
    </xdr:to>
    <xdr:sp macro="" textlink="">
      <xdr:nvSpPr>
        <xdr:cNvPr id="5" name="5 CuadroTexto">
          <a:extLst>
            <a:ext uri="{FF2B5EF4-FFF2-40B4-BE49-F238E27FC236}">
              <a16:creationId xmlns:a16="http://schemas.microsoft.com/office/drawing/2014/main" id="{EB8D7ED1-1ED3-4EA5-9D32-2037F6DC8639}"/>
            </a:ext>
          </a:extLst>
        </xdr:cNvPr>
        <xdr:cNvSpPr txBox="1"/>
      </xdr:nvSpPr>
      <xdr:spPr>
        <a:xfrm>
          <a:off x="123825" y="847725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647700</xdr:colOff>
      <xdr:row>35</xdr:row>
      <xdr:rowOff>104775</xdr:rowOff>
    </xdr:from>
    <xdr:to>
      <xdr:col>7</xdr:col>
      <xdr:colOff>495300</xdr:colOff>
      <xdr:row>40</xdr:row>
      <xdr:rowOff>57150</xdr:rowOff>
    </xdr:to>
    <xdr:sp macro="" textlink="">
      <xdr:nvSpPr>
        <xdr:cNvPr id="7" name="6 CuadroTexto">
          <a:extLst>
            <a:ext uri="{FF2B5EF4-FFF2-40B4-BE49-F238E27FC236}">
              <a16:creationId xmlns:a16="http://schemas.microsoft.com/office/drawing/2014/main" id="{EEC4BB01-EFD3-4C3D-9048-A791122E3B53}"/>
            </a:ext>
          </a:extLst>
        </xdr:cNvPr>
        <xdr:cNvSpPr txBox="1"/>
      </xdr:nvSpPr>
      <xdr:spPr>
        <a:xfrm>
          <a:off x="3695700" y="850582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123825</xdr:colOff>
      <xdr:row>0</xdr:row>
      <xdr:rowOff>67732</xdr:rowOff>
    </xdr:from>
    <xdr:to>
      <xdr:col>1</xdr:col>
      <xdr:colOff>733425</xdr:colOff>
      <xdr:row>2</xdr:row>
      <xdr:rowOff>149069</xdr:rowOff>
    </xdr:to>
    <xdr:pic>
      <xdr:nvPicPr>
        <xdr:cNvPr id="2" name="Imagen 1">
          <a:extLst>
            <a:ext uri="{FF2B5EF4-FFF2-40B4-BE49-F238E27FC236}">
              <a16:creationId xmlns:a16="http://schemas.microsoft.com/office/drawing/2014/main" id="{ABFF3B15-F043-438A-9CA0-88EB400C6F95}"/>
            </a:ext>
          </a:extLst>
        </xdr:cNvPr>
        <xdr:cNvPicPr>
          <a:picLocks noChangeAspect="1"/>
        </xdr:cNvPicPr>
      </xdr:nvPicPr>
      <xdr:blipFill rotWithShape="1">
        <a:blip xmlns:r="http://schemas.openxmlformats.org/officeDocument/2006/relationships" r:embed="rId1"/>
        <a:srcRect l="3509" t="35350" r="36147" b="38594"/>
        <a:stretch/>
      </xdr:blipFill>
      <xdr:spPr>
        <a:xfrm>
          <a:off x="123825" y="67732"/>
          <a:ext cx="1371600" cy="462337"/>
        </a:xfrm>
        <a:prstGeom prst="rect">
          <a:avLst/>
        </a:prstGeom>
      </xdr:spPr>
    </xdr:pic>
    <xdr:clientData/>
  </xdr:twoCellAnchor>
  <xdr:twoCellAnchor editAs="oneCell">
    <xdr:from>
      <xdr:col>5</xdr:col>
      <xdr:colOff>477836</xdr:colOff>
      <xdr:row>0</xdr:row>
      <xdr:rowOff>57150</xdr:rowOff>
    </xdr:from>
    <xdr:to>
      <xdr:col>7</xdr:col>
      <xdr:colOff>683793</xdr:colOff>
      <xdr:row>3</xdr:row>
      <xdr:rowOff>44294</xdr:rowOff>
    </xdr:to>
    <xdr:pic>
      <xdr:nvPicPr>
        <xdr:cNvPr id="6" name="Imagen 5">
          <a:extLst>
            <a:ext uri="{FF2B5EF4-FFF2-40B4-BE49-F238E27FC236}">
              <a16:creationId xmlns:a16="http://schemas.microsoft.com/office/drawing/2014/main" id="{1FD0190E-8EEA-49A4-9C3B-86AE2FA03C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836" y="57150"/>
          <a:ext cx="1729957" cy="558644"/>
        </a:xfrm>
        <a:prstGeom prst="rect">
          <a:avLst/>
        </a:prstGeom>
        <a:noFill/>
        <a:ln>
          <a:noFill/>
        </a:ln>
      </xdr:spPr>
    </xdr:pic>
    <xdr:clientData/>
  </xdr:twoCellAnchor>
  <xdr:twoCellAnchor>
    <xdr:from>
      <xdr:col>0</xdr:col>
      <xdr:colOff>219075</xdr:colOff>
      <xdr:row>28</xdr:row>
      <xdr:rowOff>28575</xdr:rowOff>
    </xdr:from>
    <xdr:to>
      <xdr:col>3</xdr:col>
      <xdr:colOff>0</xdr:colOff>
      <xdr:row>33</xdr:row>
      <xdr:rowOff>28575</xdr:rowOff>
    </xdr:to>
    <xdr:sp macro="" textlink="">
      <xdr:nvSpPr>
        <xdr:cNvPr id="3" name="3 CuadroTexto">
          <a:extLst>
            <a:ext uri="{FF2B5EF4-FFF2-40B4-BE49-F238E27FC236}">
              <a16:creationId xmlns:a16="http://schemas.microsoft.com/office/drawing/2014/main" id="{E1A2FBE4-0CA7-4D89-90F2-4343B1A974FE}"/>
            </a:ext>
          </a:extLst>
        </xdr:cNvPr>
        <xdr:cNvSpPr txBox="1"/>
      </xdr:nvSpPr>
      <xdr:spPr>
        <a:xfrm>
          <a:off x="219075" y="728662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552451</xdr:colOff>
      <xdr:row>28</xdr:row>
      <xdr:rowOff>28575</xdr:rowOff>
    </xdr:from>
    <xdr:to>
      <xdr:col>7</xdr:col>
      <xdr:colOff>476251</xdr:colOff>
      <xdr:row>32</xdr:row>
      <xdr:rowOff>161924</xdr:rowOff>
    </xdr:to>
    <xdr:sp macro="" textlink="">
      <xdr:nvSpPr>
        <xdr:cNvPr id="4" name="4 CuadroTexto">
          <a:extLst>
            <a:ext uri="{FF2B5EF4-FFF2-40B4-BE49-F238E27FC236}">
              <a16:creationId xmlns:a16="http://schemas.microsoft.com/office/drawing/2014/main" id="{5049EA41-356B-4A5A-BAB8-FB23D4B399F4}"/>
            </a:ext>
          </a:extLst>
        </xdr:cNvPr>
        <xdr:cNvSpPr txBox="1"/>
      </xdr:nvSpPr>
      <xdr:spPr>
        <a:xfrm>
          <a:off x="3600451" y="728662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114300</xdr:colOff>
      <xdr:row>34</xdr:row>
      <xdr:rowOff>104775</xdr:rowOff>
    </xdr:from>
    <xdr:to>
      <xdr:col>3</xdr:col>
      <xdr:colOff>190500</xdr:colOff>
      <xdr:row>39</xdr:row>
      <xdr:rowOff>66675</xdr:rowOff>
    </xdr:to>
    <xdr:sp macro="" textlink="">
      <xdr:nvSpPr>
        <xdr:cNvPr id="5" name="5 CuadroTexto">
          <a:extLst>
            <a:ext uri="{FF2B5EF4-FFF2-40B4-BE49-F238E27FC236}">
              <a16:creationId xmlns:a16="http://schemas.microsoft.com/office/drawing/2014/main" id="{9FD46CAB-CB6C-465D-B73E-E67AF4F8F53A}"/>
            </a:ext>
          </a:extLst>
        </xdr:cNvPr>
        <xdr:cNvSpPr txBox="1"/>
      </xdr:nvSpPr>
      <xdr:spPr>
        <a:xfrm>
          <a:off x="114300" y="850582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638175</xdr:colOff>
      <xdr:row>34</xdr:row>
      <xdr:rowOff>133350</xdr:rowOff>
    </xdr:from>
    <xdr:to>
      <xdr:col>7</xdr:col>
      <xdr:colOff>485775</xdr:colOff>
      <xdr:row>39</xdr:row>
      <xdr:rowOff>85725</xdr:rowOff>
    </xdr:to>
    <xdr:sp macro="" textlink="">
      <xdr:nvSpPr>
        <xdr:cNvPr id="7" name="6 CuadroTexto">
          <a:extLst>
            <a:ext uri="{FF2B5EF4-FFF2-40B4-BE49-F238E27FC236}">
              <a16:creationId xmlns:a16="http://schemas.microsoft.com/office/drawing/2014/main" id="{A84EFC3F-A256-4C90-86FC-4024C2886B66}"/>
            </a:ext>
          </a:extLst>
        </xdr:cNvPr>
        <xdr:cNvSpPr txBox="1"/>
      </xdr:nvSpPr>
      <xdr:spPr>
        <a:xfrm>
          <a:off x="3686175" y="853440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152400</xdr:colOff>
      <xdr:row>0</xdr:row>
      <xdr:rowOff>105832</xdr:rowOff>
    </xdr:from>
    <xdr:to>
      <xdr:col>2</xdr:col>
      <xdr:colOff>0</xdr:colOff>
      <xdr:row>2</xdr:row>
      <xdr:rowOff>187169</xdr:rowOff>
    </xdr:to>
    <xdr:pic>
      <xdr:nvPicPr>
        <xdr:cNvPr id="2" name="Imagen 1">
          <a:extLst>
            <a:ext uri="{FF2B5EF4-FFF2-40B4-BE49-F238E27FC236}">
              <a16:creationId xmlns:a16="http://schemas.microsoft.com/office/drawing/2014/main" id="{11541F01-2F5E-41C9-BE12-E44E45FA32CA}"/>
            </a:ext>
          </a:extLst>
        </xdr:cNvPr>
        <xdr:cNvPicPr>
          <a:picLocks noChangeAspect="1"/>
        </xdr:cNvPicPr>
      </xdr:nvPicPr>
      <xdr:blipFill rotWithShape="1">
        <a:blip xmlns:r="http://schemas.openxmlformats.org/officeDocument/2006/relationships" r:embed="rId1"/>
        <a:srcRect l="3509" t="35350" r="36147" b="38594"/>
        <a:stretch/>
      </xdr:blipFill>
      <xdr:spPr>
        <a:xfrm>
          <a:off x="152400" y="105832"/>
          <a:ext cx="1371600" cy="462337"/>
        </a:xfrm>
        <a:prstGeom prst="rect">
          <a:avLst/>
        </a:prstGeom>
      </xdr:spPr>
    </xdr:pic>
    <xdr:clientData/>
  </xdr:twoCellAnchor>
  <xdr:twoCellAnchor editAs="oneCell">
    <xdr:from>
      <xdr:col>5</xdr:col>
      <xdr:colOff>420686</xdr:colOff>
      <xdr:row>0</xdr:row>
      <xdr:rowOff>76200</xdr:rowOff>
    </xdr:from>
    <xdr:to>
      <xdr:col>7</xdr:col>
      <xdr:colOff>626643</xdr:colOff>
      <xdr:row>3</xdr:row>
      <xdr:rowOff>63344</xdr:rowOff>
    </xdr:to>
    <xdr:pic>
      <xdr:nvPicPr>
        <xdr:cNvPr id="6" name="Imagen 5">
          <a:extLst>
            <a:ext uri="{FF2B5EF4-FFF2-40B4-BE49-F238E27FC236}">
              <a16:creationId xmlns:a16="http://schemas.microsoft.com/office/drawing/2014/main" id="{9BD352CF-73C4-48C4-8556-DE4056EFB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0686" y="76200"/>
          <a:ext cx="1729957" cy="558644"/>
        </a:xfrm>
        <a:prstGeom prst="rect">
          <a:avLst/>
        </a:prstGeom>
        <a:noFill/>
        <a:ln>
          <a:noFill/>
        </a:ln>
      </xdr:spPr>
    </xdr:pic>
    <xdr:clientData/>
  </xdr:twoCellAnchor>
  <xdr:twoCellAnchor>
    <xdr:from>
      <xdr:col>0</xdr:col>
      <xdr:colOff>200025</xdr:colOff>
      <xdr:row>24</xdr:row>
      <xdr:rowOff>19050</xdr:rowOff>
    </xdr:from>
    <xdr:to>
      <xdr:col>2</xdr:col>
      <xdr:colOff>742950</xdr:colOff>
      <xdr:row>29</xdr:row>
      <xdr:rowOff>19050</xdr:rowOff>
    </xdr:to>
    <xdr:sp macro="" textlink="">
      <xdr:nvSpPr>
        <xdr:cNvPr id="3" name="3 CuadroTexto">
          <a:extLst>
            <a:ext uri="{FF2B5EF4-FFF2-40B4-BE49-F238E27FC236}">
              <a16:creationId xmlns:a16="http://schemas.microsoft.com/office/drawing/2014/main" id="{149878F5-63C9-406E-A89D-723679859922}"/>
            </a:ext>
          </a:extLst>
        </xdr:cNvPr>
        <xdr:cNvSpPr txBox="1"/>
      </xdr:nvSpPr>
      <xdr:spPr>
        <a:xfrm>
          <a:off x="200025" y="7277100"/>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533401</xdr:colOff>
      <xdr:row>24</xdr:row>
      <xdr:rowOff>19050</xdr:rowOff>
    </xdr:from>
    <xdr:to>
      <xdr:col>7</xdr:col>
      <xdr:colOff>457201</xdr:colOff>
      <xdr:row>28</xdr:row>
      <xdr:rowOff>152399</xdr:rowOff>
    </xdr:to>
    <xdr:sp macro="" textlink="">
      <xdr:nvSpPr>
        <xdr:cNvPr id="4" name="4 CuadroTexto">
          <a:extLst>
            <a:ext uri="{FF2B5EF4-FFF2-40B4-BE49-F238E27FC236}">
              <a16:creationId xmlns:a16="http://schemas.microsoft.com/office/drawing/2014/main" id="{3C546888-739F-407E-8955-F0EE6B4D0C89}"/>
            </a:ext>
          </a:extLst>
        </xdr:cNvPr>
        <xdr:cNvSpPr txBox="1"/>
      </xdr:nvSpPr>
      <xdr:spPr>
        <a:xfrm>
          <a:off x="3581401" y="727710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95250</xdr:colOff>
      <xdr:row>30</xdr:row>
      <xdr:rowOff>95250</xdr:rowOff>
    </xdr:from>
    <xdr:to>
      <xdr:col>3</xdr:col>
      <xdr:colOff>171450</xdr:colOff>
      <xdr:row>35</xdr:row>
      <xdr:rowOff>57150</xdr:rowOff>
    </xdr:to>
    <xdr:sp macro="" textlink="">
      <xdr:nvSpPr>
        <xdr:cNvPr id="5" name="5 CuadroTexto">
          <a:extLst>
            <a:ext uri="{FF2B5EF4-FFF2-40B4-BE49-F238E27FC236}">
              <a16:creationId xmlns:a16="http://schemas.microsoft.com/office/drawing/2014/main" id="{67828A61-2204-46CC-98DB-8A027507BFDF}"/>
            </a:ext>
          </a:extLst>
        </xdr:cNvPr>
        <xdr:cNvSpPr txBox="1"/>
      </xdr:nvSpPr>
      <xdr:spPr>
        <a:xfrm>
          <a:off x="95250" y="849630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619125</xdr:colOff>
      <xdr:row>30</xdr:row>
      <xdr:rowOff>123825</xdr:rowOff>
    </xdr:from>
    <xdr:to>
      <xdr:col>7</xdr:col>
      <xdr:colOff>466725</xdr:colOff>
      <xdr:row>35</xdr:row>
      <xdr:rowOff>76200</xdr:rowOff>
    </xdr:to>
    <xdr:sp macro="" textlink="">
      <xdr:nvSpPr>
        <xdr:cNvPr id="7" name="6 CuadroTexto">
          <a:extLst>
            <a:ext uri="{FF2B5EF4-FFF2-40B4-BE49-F238E27FC236}">
              <a16:creationId xmlns:a16="http://schemas.microsoft.com/office/drawing/2014/main" id="{3AB8C73C-D677-495C-B023-90F57A5E5E57}"/>
            </a:ext>
          </a:extLst>
        </xdr:cNvPr>
        <xdr:cNvSpPr txBox="1"/>
      </xdr:nvSpPr>
      <xdr:spPr>
        <a:xfrm>
          <a:off x="3667125" y="852487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114300</xdr:colOff>
      <xdr:row>0</xdr:row>
      <xdr:rowOff>96307</xdr:rowOff>
    </xdr:from>
    <xdr:to>
      <xdr:col>1</xdr:col>
      <xdr:colOff>723900</xdr:colOff>
      <xdr:row>2</xdr:row>
      <xdr:rowOff>177644</xdr:rowOff>
    </xdr:to>
    <xdr:pic>
      <xdr:nvPicPr>
        <xdr:cNvPr id="2" name="Imagen 1">
          <a:extLst>
            <a:ext uri="{FF2B5EF4-FFF2-40B4-BE49-F238E27FC236}">
              <a16:creationId xmlns:a16="http://schemas.microsoft.com/office/drawing/2014/main" id="{03F59DD2-BB77-44A3-97A6-D299E78D42A3}"/>
            </a:ext>
          </a:extLst>
        </xdr:cNvPr>
        <xdr:cNvPicPr>
          <a:picLocks noChangeAspect="1"/>
        </xdr:cNvPicPr>
      </xdr:nvPicPr>
      <xdr:blipFill rotWithShape="1">
        <a:blip xmlns:r="http://schemas.openxmlformats.org/officeDocument/2006/relationships" r:embed="rId1"/>
        <a:srcRect l="3509" t="35350" r="36147" b="38594"/>
        <a:stretch/>
      </xdr:blipFill>
      <xdr:spPr>
        <a:xfrm>
          <a:off x="114300" y="96307"/>
          <a:ext cx="1371600" cy="462337"/>
        </a:xfrm>
        <a:prstGeom prst="rect">
          <a:avLst/>
        </a:prstGeom>
      </xdr:spPr>
    </xdr:pic>
    <xdr:clientData/>
  </xdr:twoCellAnchor>
  <xdr:twoCellAnchor editAs="oneCell">
    <xdr:from>
      <xdr:col>5</xdr:col>
      <xdr:colOff>477836</xdr:colOff>
      <xdr:row>0</xdr:row>
      <xdr:rowOff>85725</xdr:rowOff>
    </xdr:from>
    <xdr:to>
      <xdr:col>7</xdr:col>
      <xdr:colOff>683793</xdr:colOff>
      <xdr:row>3</xdr:row>
      <xdr:rowOff>72869</xdr:rowOff>
    </xdr:to>
    <xdr:pic>
      <xdr:nvPicPr>
        <xdr:cNvPr id="6" name="Imagen 5">
          <a:extLst>
            <a:ext uri="{FF2B5EF4-FFF2-40B4-BE49-F238E27FC236}">
              <a16:creationId xmlns:a16="http://schemas.microsoft.com/office/drawing/2014/main" id="{FCFCF25B-4E2D-4806-AC38-639D8039B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836" y="85725"/>
          <a:ext cx="1729957" cy="558644"/>
        </a:xfrm>
        <a:prstGeom prst="rect">
          <a:avLst/>
        </a:prstGeom>
        <a:noFill/>
        <a:ln>
          <a:noFill/>
        </a:ln>
      </xdr:spPr>
    </xdr:pic>
    <xdr:clientData/>
  </xdr:twoCellAnchor>
  <xdr:twoCellAnchor>
    <xdr:from>
      <xdr:col>0</xdr:col>
      <xdr:colOff>285750</xdr:colOff>
      <xdr:row>30</xdr:row>
      <xdr:rowOff>47625</xdr:rowOff>
    </xdr:from>
    <xdr:to>
      <xdr:col>3</xdr:col>
      <xdr:colOff>66675</xdr:colOff>
      <xdr:row>35</xdr:row>
      <xdr:rowOff>47625</xdr:rowOff>
    </xdr:to>
    <xdr:sp macro="" textlink="">
      <xdr:nvSpPr>
        <xdr:cNvPr id="3" name="3 CuadroTexto">
          <a:extLst>
            <a:ext uri="{FF2B5EF4-FFF2-40B4-BE49-F238E27FC236}">
              <a16:creationId xmlns:a16="http://schemas.microsoft.com/office/drawing/2014/main" id="{553326CC-67DB-4656-B28D-99E8DED6542E}"/>
            </a:ext>
          </a:extLst>
        </xdr:cNvPr>
        <xdr:cNvSpPr txBox="1"/>
      </xdr:nvSpPr>
      <xdr:spPr>
        <a:xfrm>
          <a:off x="285750" y="730567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619126</xdr:colOff>
      <xdr:row>30</xdr:row>
      <xdr:rowOff>47625</xdr:rowOff>
    </xdr:from>
    <xdr:to>
      <xdr:col>7</xdr:col>
      <xdr:colOff>542926</xdr:colOff>
      <xdr:row>34</xdr:row>
      <xdr:rowOff>180974</xdr:rowOff>
    </xdr:to>
    <xdr:sp macro="" textlink="">
      <xdr:nvSpPr>
        <xdr:cNvPr id="4" name="4 CuadroTexto">
          <a:extLst>
            <a:ext uri="{FF2B5EF4-FFF2-40B4-BE49-F238E27FC236}">
              <a16:creationId xmlns:a16="http://schemas.microsoft.com/office/drawing/2014/main" id="{EC7301AB-F426-4CCB-B002-F2650E7608BC}"/>
            </a:ext>
          </a:extLst>
        </xdr:cNvPr>
        <xdr:cNvSpPr txBox="1"/>
      </xdr:nvSpPr>
      <xdr:spPr>
        <a:xfrm>
          <a:off x="3667126" y="730567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180975</xdr:colOff>
      <xdr:row>36</xdr:row>
      <xdr:rowOff>123825</xdr:rowOff>
    </xdr:from>
    <xdr:to>
      <xdr:col>3</xdr:col>
      <xdr:colOff>257175</xdr:colOff>
      <xdr:row>41</xdr:row>
      <xdr:rowOff>85725</xdr:rowOff>
    </xdr:to>
    <xdr:sp macro="" textlink="">
      <xdr:nvSpPr>
        <xdr:cNvPr id="5" name="5 CuadroTexto">
          <a:extLst>
            <a:ext uri="{FF2B5EF4-FFF2-40B4-BE49-F238E27FC236}">
              <a16:creationId xmlns:a16="http://schemas.microsoft.com/office/drawing/2014/main" id="{3BF92FDC-51FC-4606-AD01-A9270EE43D56}"/>
            </a:ext>
          </a:extLst>
        </xdr:cNvPr>
        <xdr:cNvSpPr txBox="1"/>
      </xdr:nvSpPr>
      <xdr:spPr>
        <a:xfrm>
          <a:off x="180975" y="852487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704850</xdr:colOff>
      <xdr:row>36</xdr:row>
      <xdr:rowOff>152400</xdr:rowOff>
    </xdr:from>
    <xdr:to>
      <xdr:col>7</xdr:col>
      <xdr:colOff>552450</xdr:colOff>
      <xdr:row>41</xdr:row>
      <xdr:rowOff>104775</xdr:rowOff>
    </xdr:to>
    <xdr:sp macro="" textlink="">
      <xdr:nvSpPr>
        <xdr:cNvPr id="7" name="6 CuadroTexto">
          <a:extLst>
            <a:ext uri="{FF2B5EF4-FFF2-40B4-BE49-F238E27FC236}">
              <a16:creationId xmlns:a16="http://schemas.microsoft.com/office/drawing/2014/main" id="{3DD889D9-58C2-4A78-827C-546631F9CFF9}"/>
            </a:ext>
          </a:extLst>
        </xdr:cNvPr>
        <xdr:cNvSpPr txBox="1"/>
      </xdr:nvSpPr>
      <xdr:spPr>
        <a:xfrm>
          <a:off x="3752850" y="855345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123825</xdr:colOff>
      <xdr:row>0</xdr:row>
      <xdr:rowOff>86782</xdr:rowOff>
    </xdr:from>
    <xdr:to>
      <xdr:col>1</xdr:col>
      <xdr:colOff>733425</xdr:colOff>
      <xdr:row>2</xdr:row>
      <xdr:rowOff>168119</xdr:rowOff>
    </xdr:to>
    <xdr:pic>
      <xdr:nvPicPr>
        <xdr:cNvPr id="2" name="Imagen 1">
          <a:extLst>
            <a:ext uri="{FF2B5EF4-FFF2-40B4-BE49-F238E27FC236}">
              <a16:creationId xmlns:a16="http://schemas.microsoft.com/office/drawing/2014/main" id="{ADFC9363-4AD5-42C0-A7D0-48169AA18A94}"/>
            </a:ext>
          </a:extLst>
        </xdr:cNvPr>
        <xdr:cNvPicPr>
          <a:picLocks noChangeAspect="1"/>
        </xdr:cNvPicPr>
      </xdr:nvPicPr>
      <xdr:blipFill rotWithShape="1">
        <a:blip xmlns:r="http://schemas.openxmlformats.org/officeDocument/2006/relationships" r:embed="rId1"/>
        <a:srcRect l="3509" t="35350" r="36147" b="38594"/>
        <a:stretch/>
      </xdr:blipFill>
      <xdr:spPr>
        <a:xfrm>
          <a:off x="123825" y="86782"/>
          <a:ext cx="1371600" cy="462337"/>
        </a:xfrm>
        <a:prstGeom prst="rect">
          <a:avLst/>
        </a:prstGeom>
      </xdr:spPr>
    </xdr:pic>
    <xdr:clientData/>
  </xdr:twoCellAnchor>
  <xdr:twoCellAnchor editAs="oneCell">
    <xdr:from>
      <xdr:col>5</xdr:col>
      <xdr:colOff>575980</xdr:colOff>
      <xdr:row>0</xdr:row>
      <xdr:rowOff>95250</xdr:rowOff>
    </xdr:from>
    <xdr:to>
      <xdr:col>7</xdr:col>
      <xdr:colOff>674268</xdr:colOff>
      <xdr:row>3</xdr:row>
      <xdr:rowOff>47625</xdr:rowOff>
    </xdr:to>
    <xdr:pic>
      <xdr:nvPicPr>
        <xdr:cNvPr id="6" name="Imagen 5">
          <a:extLst>
            <a:ext uri="{FF2B5EF4-FFF2-40B4-BE49-F238E27FC236}">
              <a16:creationId xmlns:a16="http://schemas.microsoft.com/office/drawing/2014/main" id="{A6033470-F4A3-44BB-A655-CC8C1C48F4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85980" y="95250"/>
          <a:ext cx="1622288" cy="523875"/>
        </a:xfrm>
        <a:prstGeom prst="rect">
          <a:avLst/>
        </a:prstGeom>
        <a:noFill/>
        <a:ln>
          <a:noFill/>
        </a:ln>
      </xdr:spPr>
    </xdr:pic>
    <xdr:clientData/>
  </xdr:twoCellAnchor>
  <xdr:twoCellAnchor>
    <xdr:from>
      <xdr:col>0</xdr:col>
      <xdr:colOff>257175</xdr:colOff>
      <xdr:row>32</xdr:row>
      <xdr:rowOff>9525</xdr:rowOff>
    </xdr:from>
    <xdr:to>
      <xdr:col>3</xdr:col>
      <xdr:colOff>38100</xdr:colOff>
      <xdr:row>37</xdr:row>
      <xdr:rowOff>9525</xdr:rowOff>
    </xdr:to>
    <xdr:sp macro="" textlink="">
      <xdr:nvSpPr>
        <xdr:cNvPr id="3" name="3 CuadroTexto">
          <a:extLst>
            <a:ext uri="{FF2B5EF4-FFF2-40B4-BE49-F238E27FC236}">
              <a16:creationId xmlns:a16="http://schemas.microsoft.com/office/drawing/2014/main" id="{8F7FF055-B861-4047-81D1-6A1577989983}"/>
            </a:ext>
          </a:extLst>
        </xdr:cNvPr>
        <xdr:cNvSpPr txBox="1"/>
      </xdr:nvSpPr>
      <xdr:spPr>
        <a:xfrm>
          <a:off x="257175" y="726757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4</xdr:col>
      <xdr:colOff>590551</xdr:colOff>
      <xdr:row>32</xdr:row>
      <xdr:rowOff>9525</xdr:rowOff>
    </xdr:from>
    <xdr:to>
      <xdr:col>7</xdr:col>
      <xdr:colOff>514351</xdr:colOff>
      <xdr:row>36</xdr:row>
      <xdr:rowOff>142874</xdr:rowOff>
    </xdr:to>
    <xdr:sp macro="" textlink="">
      <xdr:nvSpPr>
        <xdr:cNvPr id="4" name="4 CuadroTexto">
          <a:extLst>
            <a:ext uri="{FF2B5EF4-FFF2-40B4-BE49-F238E27FC236}">
              <a16:creationId xmlns:a16="http://schemas.microsoft.com/office/drawing/2014/main" id="{F885E27D-E7DF-4AC5-A657-00363FBD7FAE}"/>
            </a:ext>
          </a:extLst>
        </xdr:cNvPr>
        <xdr:cNvSpPr txBox="1"/>
      </xdr:nvSpPr>
      <xdr:spPr>
        <a:xfrm>
          <a:off x="3638551" y="726757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152400</xdr:colOff>
      <xdr:row>38</xdr:row>
      <xdr:rowOff>85725</xdr:rowOff>
    </xdr:from>
    <xdr:to>
      <xdr:col>3</xdr:col>
      <xdr:colOff>228600</xdr:colOff>
      <xdr:row>43</xdr:row>
      <xdr:rowOff>47625</xdr:rowOff>
    </xdr:to>
    <xdr:sp macro="" textlink="">
      <xdr:nvSpPr>
        <xdr:cNvPr id="5" name="5 CuadroTexto">
          <a:extLst>
            <a:ext uri="{FF2B5EF4-FFF2-40B4-BE49-F238E27FC236}">
              <a16:creationId xmlns:a16="http://schemas.microsoft.com/office/drawing/2014/main" id="{02799ADE-B046-46A8-A793-2E3AFD8B517C}"/>
            </a:ext>
          </a:extLst>
        </xdr:cNvPr>
        <xdr:cNvSpPr txBox="1"/>
      </xdr:nvSpPr>
      <xdr:spPr>
        <a:xfrm>
          <a:off x="152400" y="848677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676275</xdr:colOff>
      <xdr:row>38</xdr:row>
      <xdr:rowOff>114300</xdr:rowOff>
    </xdr:from>
    <xdr:to>
      <xdr:col>7</xdr:col>
      <xdr:colOff>523875</xdr:colOff>
      <xdr:row>43</xdr:row>
      <xdr:rowOff>66675</xdr:rowOff>
    </xdr:to>
    <xdr:sp macro="" textlink="">
      <xdr:nvSpPr>
        <xdr:cNvPr id="7" name="6 CuadroTexto">
          <a:extLst>
            <a:ext uri="{FF2B5EF4-FFF2-40B4-BE49-F238E27FC236}">
              <a16:creationId xmlns:a16="http://schemas.microsoft.com/office/drawing/2014/main" id="{7E3DE92D-8551-4DF5-8BA2-861732C0CD14}"/>
            </a:ext>
          </a:extLst>
        </xdr:cNvPr>
        <xdr:cNvSpPr txBox="1"/>
      </xdr:nvSpPr>
      <xdr:spPr>
        <a:xfrm>
          <a:off x="3724275" y="851535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133350</xdr:colOff>
      <xdr:row>0</xdr:row>
      <xdr:rowOff>77257</xdr:rowOff>
    </xdr:from>
    <xdr:to>
      <xdr:col>0</xdr:col>
      <xdr:colOff>1769148</xdr:colOff>
      <xdr:row>3</xdr:row>
      <xdr:rowOff>57150</xdr:rowOff>
    </xdr:to>
    <xdr:pic>
      <xdr:nvPicPr>
        <xdr:cNvPr id="7" name="Imagen 6">
          <a:extLst>
            <a:ext uri="{FF2B5EF4-FFF2-40B4-BE49-F238E27FC236}">
              <a16:creationId xmlns:a16="http://schemas.microsoft.com/office/drawing/2014/main" id="{52DEAB56-910A-4592-B711-081ADAC03C6C}"/>
            </a:ext>
          </a:extLst>
        </xdr:cNvPr>
        <xdr:cNvPicPr>
          <a:picLocks noChangeAspect="1"/>
        </xdr:cNvPicPr>
      </xdr:nvPicPr>
      <xdr:blipFill rotWithShape="1">
        <a:blip xmlns:r="http://schemas.openxmlformats.org/officeDocument/2006/relationships" r:embed="rId1"/>
        <a:srcRect l="3509" t="35350" r="36147" b="38594"/>
        <a:stretch/>
      </xdr:blipFill>
      <xdr:spPr>
        <a:xfrm>
          <a:off x="133350" y="77257"/>
          <a:ext cx="1635798" cy="551393"/>
        </a:xfrm>
        <a:prstGeom prst="rect">
          <a:avLst/>
        </a:prstGeom>
      </xdr:spPr>
    </xdr:pic>
    <xdr:clientData/>
  </xdr:twoCellAnchor>
  <xdr:twoCellAnchor editAs="oneCell">
    <xdr:from>
      <xdr:col>3</xdr:col>
      <xdr:colOff>4076700</xdr:colOff>
      <xdr:row>0</xdr:row>
      <xdr:rowOff>9526</xdr:rowOff>
    </xdr:from>
    <xdr:to>
      <xdr:col>5</xdr:col>
      <xdr:colOff>800100</xdr:colOff>
      <xdr:row>3</xdr:row>
      <xdr:rowOff>191608</xdr:rowOff>
    </xdr:to>
    <xdr:pic>
      <xdr:nvPicPr>
        <xdr:cNvPr id="8" name="Imagen 7">
          <a:extLst>
            <a:ext uri="{FF2B5EF4-FFF2-40B4-BE49-F238E27FC236}">
              <a16:creationId xmlns:a16="http://schemas.microsoft.com/office/drawing/2014/main" id="{7652D5FE-9E01-40B2-8D44-66005C4E7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58425" y="9526"/>
          <a:ext cx="2333625" cy="753582"/>
        </a:xfrm>
        <a:prstGeom prst="rect">
          <a:avLst/>
        </a:prstGeom>
        <a:noFill/>
        <a:ln>
          <a:noFill/>
        </a:ln>
      </xdr:spPr>
    </xdr:pic>
    <xdr:clientData/>
  </xdr:twoCellAnchor>
  <xdr:twoCellAnchor>
    <xdr:from>
      <xdr:col>0</xdr:col>
      <xdr:colOff>209550</xdr:colOff>
      <xdr:row>87</xdr:row>
      <xdr:rowOff>47625</xdr:rowOff>
    </xdr:from>
    <xdr:to>
      <xdr:col>0</xdr:col>
      <xdr:colOff>2381250</xdr:colOff>
      <xdr:row>92</xdr:row>
      <xdr:rowOff>142875</xdr:rowOff>
    </xdr:to>
    <xdr:sp macro="" textlink="">
      <xdr:nvSpPr>
        <xdr:cNvPr id="9" name="3 CuadroTexto">
          <a:extLst>
            <a:ext uri="{FF2B5EF4-FFF2-40B4-BE49-F238E27FC236}">
              <a16:creationId xmlns:a16="http://schemas.microsoft.com/office/drawing/2014/main" id="{6701F52A-DC41-4502-AB5D-B06204CEBF93}"/>
            </a:ext>
          </a:extLst>
        </xdr:cNvPr>
        <xdr:cNvSpPr txBox="1"/>
      </xdr:nvSpPr>
      <xdr:spPr>
        <a:xfrm>
          <a:off x="209550" y="16983075"/>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3143250</xdr:colOff>
      <xdr:row>87</xdr:row>
      <xdr:rowOff>38100</xdr:rowOff>
    </xdr:from>
    <xdr:to>
      <xdr:col>1</xdr:col>
      <xdr:colOff>571500</xdr:colOff>
      <xdr:row>92</xdr:row>
      <xdr:rowOff>76200</xdr:rowOff>
    </xdr:to>
    <xdr:sp macro="" textlink="">
      <xdr:nvSpPr>
        <xdr:cNvPr id="10" name="4 CuadroTexto">
          <a:extLst>
            <a:ext uri="{FF2B5EF4-FFF2-40B4-BE49-F238E27FC236}">
              <a16:creationId xmlns:a16="http://schemas.microsoft.com/office/drawing/2014/main" id="{CE4CA7E8-2107-498B-A770-2131ABBECC63}"/>
            </a:ext>
          </a:extLst>
        </xdr:cNvPr>
        <xdr:cNvSpPr txBox="1"/>
      </xdr:nvSpPr>
      <xdr:spPr>
        <a:xfrm>
          <a:off x="3143250" y="16973550"/>
          <a:ext cx="20097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3</xdr:col>
      <xdr:colOff>381000</xdr:colOff>
      <xdr:row>87</xdr:row>
      <xdr:rowOff>38100</xdr:rowOff>
    </xdr:from>
    <xdr:to>
      <xdr:col>3</xdr:col>
      <xdr:colOff>2686050</xdr:colOff>
      <xdr:row>92</xdr:row>
      <xdr:rowOff>95250</xdr:rowOff>
    </xdr:to>
    <xdr:sp macro="" textlink="">
      <xdr:nvSpPr>
        <xdr:cNvPr id="11" name="5 CuadroTexto">
          <a:extLst>
            <a:ext uri="{FF2B5EF4-FFF2-40B4-BE49-F238E27FC236}">
              <a16:creationId xmlns:a16="http://schemas.microsoft.com/office/drawing/2014/main" id="{4EEDFBF4-494D-4364-A43C-FA01AA226124}"/>
            </a:ext>
          </a:extLst>
        </xdr:cNvPr>
        <xdr:cNvSpPr txBox="1"/>
      </xdr:nvSpPr>
      <xdr:spPr>
        <a:xfrm>
          <a:off x="6657975" y="16973550"/>
          <a:ext cx="230505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3</xdr:col>
      <xdr:colOff>3438525</xdr:colOff>
      <xdr:row>87</xdr:row>
      <xdr:rowOff>47624</xdr:rowOff>
    </xdr:from>
    <xdr:to>
      <xdr:col>5</xdr:col>
      <xdr:colOff>619125</xdr:colOff>
      <xdr:row>92</xdr:row>
      <xdr:rowOff>38099</xdr:rowOff>
    </xdr:to>
    <xdr:sp macro="" textlink="">
      <xdr:nvSpPr>
        <xdr:cNvPr id="12" name="6 CuadroTexto">
          <a:extLst>
            <a:ext uri="{FF2B5EF4-FFF2-40B4-BE49-F238E27FC236}">
              <a16:creationId xmlns:a16="http://schemas.microsoft.com/office/drawing/2014/main" id="{640B93C8-4507-4E17-9A19-250666999791}"/>
            </a:ext>
          </a:extLst>
        </xdr:cNvPr>
        <xdr:cNvSpPr txBox="1"/>
      </xdr:nvSpPr>
      <xdr:spPr>
        <a:xfrm>
          <a:off x="9715500" y="16983074"/>
          <a:ext cx="279082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1</xdr:row>
      <xdr:rowOff>9181</xdr:rowOff>
    </xdr:from>
    <xdr:to>
      <xdr:col>0</xdr:col>
      <xdr:colOff>1781493</xdr:colOff>
      <xdr:row>4</xdr:row>
      <xdr:rowOff>85381</xdr:rowOff>
    </xdr:to>
    <xdr:pic>
      <xdr:nvPicPr>
        <xdr:cNvPr id="7" name="Imagen 6">
          <a:extLst>
            <a:ext uri="{FF2B5EF4-FFF2-40B4-BE49-F238E27FC236}">
              <a16:creationId xmlns:a16="http://schemas.microsoft.com/office/drawing/2014/main" id="{46C2EB85-72A0-422F-9266-36D1A6EC3FB7}"/>
            </a:ext>
          </a:extLst>
        </xdr:cNvPr>
        <xdr:cNvPicPr>
          <a:picLocks noChangeAspect="1"/>
        </xdr:cNvPicPr>
      </xdr:nvPicPr>
      <xdr:blipFill rotWithShape="1">
        <a:blip xmlns:r="http://schemas.openxmlformats.org/officeDocument/2006/relationships" r:embed="rId1"/>
        <a:srcRect l="3509" t="35350" r="36147" b="38594"/>
        <a:stretch/>
      </xdr:blipFill>
      <xdr:spPr>
        <a:xfrm>
          <a:off x="114300" y="171106"/>
          <a:ext cx="1667193" cy="561975"/>
        </a:xfrm>
        <a:prstGeom prst="rect">
          <a:avLst/>
        </a:prstGeom>
      </xdr:spPr>
    </xdr:pic>
    <xdr:clientData/>
  </xdr:twoCellAnchor>
  <xdr:twoCellAnchor editAs="oneCell">
    <xdr:from>
      <xdr:col>4</xdr:col>
      <xdr:colOff>325265</xdr:colOff>
      <xdr:row>0</xdr:row>
      <xdr:rowOff>123825</xdr:rowOff>
    </xdr:from>
    <xdr:to>
      <xdr:col>5</xdr:col>
      <xdr:colOff>1209675</xdr:colOff>
      <xdr:row>4</xdr:row>
      <xdr:rowOff>161582</xdr:rowOff>
    </xdr:to>
    <xdr:pic>
      <xdr:nvPicPr>
        <xdr:cNvPr id="8" name="Imagen 7">
          <a:extLst>
            <a:ext uri="{FF2B5EF4-FFF2-40B4-BE49-F238E27FC236}">
              <a16:creationId xmlns:a16="http://schemas.microsoft.com/office/drawing/2014/main" id="{0AC19159-4026-4490-8633-2980A68DB8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02315" y="123825"/>
          <a:ext cx="2122660" cy="685457"/>
        </a:xfrm>
        <a:prstGeom prst="rect">
          <a:avLst/>
        </a:prstGeom>
        <a:noFill/>
        <a:ln>
          <a:noFill/>
        </a:ln>
      </xdr:spPr>
    </xdr:pic>
    <xdr:clientData/>
  </xdr:twoCellAnchor>
  <xdr:twoCellAnchor>
    <xdr:from>
      <xdr:col>0</xdr:col>
      <xdr:colOff>0</xdr:colOff>
      <xdr:row>35</xdr:row>
      <xdr:rowOff>28576</xdr:rowOff>
    </xdr:from>
    <xdr:to>
      <xdr:col>0</xdr:col>
      <xdr:colOff>2066925</xdr:colOff>
      <xdr:row>41</xdr:row>
      <xdr:rowOff>66676</xdr:rowOff>
    </xdr:to>
    <xdr:sp macro="" textlink="">
      <xdr:nvSpPr>
        <xdr:cNvPr id="9" name="3 CuadroTexto">
          <a:extLst>
            <a:ext uri="{FF2B5EF4-FFF2-40B4-BE49-F238E27FC236}">
              <a16:creationId xmlns:a16="http://schemas.microsoft.com/office/drawing/2014/main" id="{7C6D1C11-4545-4894-988A-BCB1544B289C}"/>
            </a:ext>
          </a:extLst>
        </xdr:cNvPr>
        <xdr:cNvSpPr txBox="1"/>
      </xdr:nvSpPr>
      <xdr:spPr>
        <a:xfrm>
          <a:off x="0" y="6486526"/>
          <a:ext cx="20669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1695450</xdr:colOff>
      <xdr:row>35</xdr:row>
      <xdr:rowOff>19050</xdr:rowOff>
    </xdr:from>
    <xdr:to>
      <xdr:col>2</xdr:col>
      <xdr:colOff>19050</xdr:colOff>
      <xdr:row>40</xdr:row>
      <xdr:rowOff>152400</xdr:rowOff>
    </xdr:to>
    <xdr:sp macro="" textlink="">
      <xdr:nvSpPr>
        <xdr:cNvPr id="10" name="4 CuadroTexto">
          <a:extLst>
            <a:ext uri="{FF2B5EF4-FFF2-40B4-BE49-F238E27FC236}">
              <a16:creationId xmlns:a16="http://schemas.microsoft.com/office/drawing/2014/main" id="{E0228F61-5738-4D26-A6F0-04166E607682}"/>
            </a:ext>
          </a:extLst>
        </xdr:cNvPr>
        <xdr:cNvSpPr txBox="1"/>
      </xdr:nvSpPr>
      <xdr:spPr>
        <a:xfrm>
          <a:off x="1695450" y="6477000"/>
          <a:ext cx="27241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9525</xdr:colOff>
      <xdr:row>35</xdr:row>
      <xdr:rowOff>9526</xdr:rowOff>
    </xdr:from>
    <xdr:to>
      <xdr:col>3</xdr:col>
      <xdr:colOff>1076325</xdr:colOff>
      <xdr:row>40</xdr:row>
      <xdr:rowOff>114301</xdr:rowOff>
    </xdr:to>
    <xdr:sp macro="" textlink="">
      <xdr:nvSpPr>
        <xdr:cNvPr id="11" name="5 CuadroTexto">
          <a:extLst>
            <a:ext uri="{FF2B5EF4-FFF2-40B4-BE49-F238E27FC236}">
              <a16:creationId xmlns:a16="http://schemas.microsoft.com/office/drawing/2014/main" id="{30343E10-006B-43CA-BCF8-D6D7C01BAD5B}"/>
            </a:ext>
          </a:extLst>
        </xdr:cNvPr>
        <xdr:cNvSpPr txBox="1"/>
      </xdr:nvSpPr>
      <xdr:spPr>
        <a:xfrm>
          <a:off x="4410075" y="6467476"/>
          <a:ext cx="23050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114300</xdr:colOff>
      <xdr:row>35</xdr:row>
      <xdr:rowOff>9526</xdr:rowOff>
    </xdr:from>
    <xdr:to>
      <xdr:col>5</xdr:col>
      <xdr:colOff>1133475</xdr:colOff>
      <xdr:row>40</xdr:row>
      <xdr:rowOff>104776</xdr:rowOff>
    </xdr:to>
    <xdr:sp macro="" textlink="">
      <xdr:nvSpPr>
        <xdr:cNvPr id="12" name="6 CuadroTexto">
          <a:extLst>
            <a:ext uri="{FF2B5EF4-FFF2-40B4-BE49-F238E27FC236}">
              <a16:creationId xmlns:a16="http://schemas.microsoft.com/office/drawing/2014/main" id="{1DAC57E9-4EA3-43B4-9820-66860FDDAFFC}"/>
            </a:ext>
          </a:extLst>
        </xdr:cNvPr>
        <xdr:cNvSpPr txBox="1"/>
      </xdr:nvSpPr>
      <xdr:spPr>
        <a:xfrm>
          <a:off x="6991350" y="6467476"/>
          <a:ext cx="2257425"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66675</xdr:colOff>
      <xdr:row>0</xdr:row>
      <xdr:rowOff>67731</xdr:rowOff>
    </xdr:from>
    <xdr:to>
      <xdr:col>0</xdr:col>
      <xdr:colOff>1702473</xdr:colOff>
      <xdr:row>3</xdr:row>
      <xdr:rowOff>47624</xdr:rowOff>
    </xdr:to>
    <xdr:pic>
      <xdr:nvPicPr>
        <xdr:cNvPr id="7" name="Imagen 6">
          <a:extLst>
            <a:ext uri="{FF2B5EF4-FFF2-40B4-BE49-F238E27FC236}">
              <a16:creationId xmlns:a16="http://schemas.microsoft.com/office/drawing/2014/main" id="{C9937F25-C2FF-4FD6-B2B4-A3AE2EF5B4FE}"/>
            </a:ext>
          </a:extLst>
        </xdr:cNvPr>
        <xdr:cNvPicPr>
          <a:picLocks noChangeAspect="1"/>
        </xdr:cNvPicPr>
      </xdr:nvPicPr>
      <xdr:blipFill rotWithShape="1">
        <a:blip xmlns:r="http://schemas.openxmlformats.org/officeDocument/2006/relationships" r:embed="rId1"/>
        <a:srcRect l="3509" t="35350" r="36147" b="38594"/>
        <a:stretch/>
      </xdr:blipFill>
      <xdr:spPr>
        <a:xfrm>
          <a:off x="66675" y="67731"/>
          <a:ext cx="1635798" cy="551393"/>
        </a:xfrm>
        <a:prstGeom prst="rect">
          <a:avLst/>
        </a:prstGeom>
      </xdr:spPr>
    </xdr:pic>
    <xdr:clientData/>
  </xdr:twoCellAnchor>
  <xdr:twoCellAnchor editAs="oneCell">
    <xdr:from>
      <xdr:col>6</xdr:col>
      <xdr:colOff>323850</xdr:colOff>
      <xdr:row>0</xdr:row>
      <xdr:rowOff>9525</xdr:rowOff>
    </xdr:from>
    <xdr:to>
      <xdr:col>7</xdr:col>
      <xdr:colOff>1152525</xdr:colOff>
      <xdr:row>3</xdr:row>
      <xdr:rowOff>191607</xdr:rowOff>
    </xdr:to>
    <xdr:pic>
      <xdr:nvPicPr>
        <xdr:cNvPr id="8" name="Imagen 7">
          <a:extLst>
            <a:ext uri="{FF2B5EF4-FFF2-40B4-BE49-F238E27FC236}">
              <a16:creationId xmlns:a16="http://schemas.microsoft.com/office/drawing/2014/main" id="{378D7A36-CAAE-4BF2-9C51-BA5D71017F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0" y="9525"/>
          <a:ext cx="2333625" cy="753582"/>
        </a:xfrm>
        <a:prstGeom prst="rect">
          <a:avLst/>
        </a:prstGeom>
        <a:noFill/>
        <a:ln>
          <a:noFill/>
        </a:ln>
      </xdr:spPr>
    </xdr:pic>
    <xdr:clientData/>
  </xdr:twoCellAnchor>
  <xdr:twoCellAnchor>
    <xdr:from>
      <xdr:col>0</xdr:col>
      <xdr:colOff>38100</xdr:colOff>
      <xdr:row>42</xdr:row>
      <xdr:rowOff>142875</xdr:rowOff>
    </xdr:from>
    <xdr:to>
      <xdr:col>1</xdr:col>
      <xdr:colOff>152400</xdr:colOff>
      <xdr:row>48</xdr:row>
      <xdr:rowOff>47625</xdr:rowOff>
    </xdr:to>
    <xdr:sp macro="" textlink="">
      <xdr:nvSpPr>
        <xdr:cNvPr id="9" name="3 CuadroTexto">
          <a:extLst>
            <a:ext uri="{FF2B5EF4-FFF2-40B4-BE49-F238E27FC236}">
              <a16:creationId xmlns:a16="http://schemas.microsoft.com/office/drawing/2014/main" id="{30D252F2-002D-4501-990F-A4ECEC81A3AB}"/>
            </a:ext>
          </a:extLst>
        </xdr:cNvPr>
        <xdr:cNvSpPr txBox="1"/>
      </xdr:nvSpPr>
      <xdr:spPr>
        <a:xfrm>
          <a:off x="38100" y="8515350"/>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476250</xdr:colOff>
      <xdr:row>42</xdr:row>
      <xdr:rowOff>142875</xdr:rowOff>
    </xdr:from>
    <xdr:to>
      <xdr:col>3</xdr:col>
      <xdr:colOff>123825</xdr:colOff>
      <xdr:row>47</xdr:row>
      <xdr:rowOff>180975</xdr:rowOff>
    </xdr:to>
    <xdr:sp macro="" textlink="">
      <xdr:nvSpPr>
        <xdr:cNvPr id="10" name="4 CuadroTexto">
          <a:extLst>
            <a:ext uri="{FF2B5EF4-FFF2-40B4-BE49-F238E27FC236}">
              <a16:creationId xmlns:a16="http://schemas.microsoft.com/office/drawing/2014/main" id="{52055184-8DA7-47C9-B149-08977A054874}"/>
            </a:ext>
          </a:extLst>
        </xdr:cNvPr>
        <xdr:cNvSpPr txBox="1"/>
      </xdr:nvSpPr>
      <xdr:spPr>
        <a:xfrm>
          <a:off x="2533650" y="8515350"/>
          <a:ext cx="26574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3</xdr:col>
      <xdr:colOff>685800</xdr:colOff>
      <xdr:row>42</xdr:row>
      <xdr:rowOff>133350</xdr:rowOff>
    </xdr:from>
    <xdr:to>
      <xdr:col>5</xdr:col>
      <xdr:colOff>628650</xdr:colOff>
      <xdr:row>48</xdr:row>
      <xdr:rowOff>0</xdr:rowOff>
    </xdr:to>
    <xdr:sp macro="" textlink="">
      <xdr:nvSpPr>
        <xdr:cNvPr id="11" name="5 CuadroTexto">
          <a:extLst>
            <a:ext uri="{FF2B5EF4-FFF2-40B4-BE49-F238E27FC236}">
              <a16:creationId xmlns:a16="http://schemas.microsoft.com/office/drawing/2014/main" id="{52C2763B-8D33-44AD-8E37-9B4702357DED}"/>
            </a:ext>
          </a:extLst>
        </xdr:cNvPr>
        <xdr:cNvSpPr txBox="1"/>
      </xdr:nvSpPr>
      <xdr:spPr>
        <a:xfrm>
          <a:off x="5753100" y="8505825"/>
          <a:ext cx="295275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1123950</xdr:colOff>
      <xdr:row>42</xdr:row>
      <xdr:rowOff>142874</xdr:rowOff>
    </xdr:from>
    <xdr:to>
      <xdr:col>7</xdr:col>
      <xdr:colOff>1133475</xdr:colOff>
      <xdr:row>47</xdr:row>
      <xdr:rowOff>133349</xdr:rowOff>
    </xdr:to>
    <xdr:sp macro="" textlink="">
      <xdr:nvSpPr>
        <xdr:cNvPr id="12" name="6 CuadroTexto">
          <a:extLst>
            <a:ext uri="{FF2B5EF4-FFF2-40B4-BE49-F238E27FC236}">
              <a16:creationId xmlns:a16="http://schemas.microsoft.com/office/drawing/2014/main" id="{0BD44E25-8617-4EDD-A531-075C229290CB}"/>
            </a:ext>
          </a:extLst>
        </xdr:cNvPr>
        <xdr:cNvSpPr txBox="1"/>
      </xdr:nvSpPr>
      <xdr:spPr>
        <a:xfrm>
          <a:off x="9201150" y="8515349"/>
          <a:ext cx="301942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161925</xdr:colOff>
      <xdr:row>0</xdr:row>
      <xdr:rowOff>86781</xdr:rowOff>
    </xdr:from>
    <xdr:to>
      <xdr:col>0</xdr:col>
      <xdr:colOff>1797723</xdr:colOff>
      <xdr:row>3</xdr:row>
      <xdr:rowOff>66674</xdr:rowOff>
    </xdr:to>
    <xdr:pic>
      <xdr:nvPicPr>
        <xdr:cNvPr id="7" name="Imagen 6">
          <a:extLst>
            <a:ext uri="{FF2B5EF4-FFF2-40B4-BE49-F238E27FC236}">
              <a16:creationId xmlns:a16="http://schemas.microsoft.com/office/drawing/2014/main" id="{5CD4686F-27B0-4FF9-9FE1-AB81638EFE3A}"/>
            </a:ext>
          </a:extLst>
        </xdr:cNvPr>
        <xdr:cNvPicPr>
          <a:picLocks noChangeAspect="1"/>
        </xdr:cNvPicPr>
      </xdr:nvPicPr>
      <xdr:blipFill rotWithShape="1">
        <a:blip xmlns:r="http://schemas.openxmlformats.org/officeDocument/2006/relationships" r:embed="rId1"/>
        <a:srcRect l="3509" t="35350" r="36147" b="38594"/>
        <a:stretch/>
      </xdr:blipFill>
      <xdr:spPr>
        <a:xfrm>
          <a:off x="161925" y="86781"/>
          <a:ext cx="1635798" cy="551393"/>
        </a:xfrm>
        <a:prstGeom prst="rect">
          <a:avLst/>
        </a:prstGeom>
      </xdr:spPr>
    </xdr:pic>
    <xdr:clientData/>
  </xdr:twoCellAnchor>
  <xdr:twoCellAnchor editAs="oneCell">
    <xdr:from>
      <xdr:col>8</xdr:col>
      <xdr:colOff>876300</xdr:colOff>
      <xdr:row>0</xdr:row>
      <xdr:rowOff>0</xdr:rowOff>
    </xdr:from>
    <xdr:to>
      <xdr:col>10</xdr:col>
      <xdr:colOff>981075</xdr:colOff>
      <xdr:row>3</xdr:row>
      <xdr:rowOff>182082</xdr:rowOff>
    </xdr:to>
    <xdr:pic>
      <xdr:nvPicPr>
        <xdr:cNvPr id="8" name="Imagen 7">
          <a:extLst>
            <a:ext uri="{FF2B5EF4-FFF2-40B4-BE49-F238E27FC236}">
              <a16:creationId xmlns:a16="http://schemas.microsoft.com/office/drawing/2014/main" id="{C0D01509-EB61-4116-8BE5-EA350DB358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6125" y="0"/>
          <a:ext cx="2333625" cy="753582"/>
        </a:xfrm>
        <a:prstGeom prst="rect">
          <a:avLst/>
        </a:prstGeom>
        <a:noFill/>
        <a:ln>
          <a:noFill/>
        </a:ln>
      </xdr:spPr>
    </xdr:pic>
    <xdr:clientData/>
  </xdr:twoCellAnchor>
  <xdr:twoCellAnchor>
    <xdr:from>
      <xdr:col>0</xdr:col>
      <xdr:colOff>647700</xdr:colOff>
      <xdr:row>34</xdr:row>
      <xdr:rowOff>142875</xdr:rowOff>
    </xdr:from>
    <xdr:to>
      <xdr:col>1</xdr:col>
      <xdr:colOff>590550</xdr:colOff>
      <xdr:row>40</xdr:row>
      <xdr:rowOff>47625</xdr:rowOff>
    </xdr:to>
    <xdr:sp macro="" textlink="">
      <xdr:nvSpPr>
        <xdr:cNvPr id="9" name="3 CuadroTexto">
          <a:extLst>
            <a:ext uri="{FF2B5EF4-FFF2-40B4-BE49-F238E27FC236}">
              <a16:creationId xmlns:a16="http://schemas.microsoft.com/office/drawing/2014/main" id="{D55284C6-51E2-4207-BB09-1CFAFFAAFBD9}"/>
            </a:ext>
          </a:extLst>
        </xdr:cNvPr>
        <xdr:cNvSpPr txBox="1"/>
      </xdr:nvSpPr>
      <xdr:spPr>
        <a:xfrm>
          <a:off x="647700" y="7648575"/>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914400</xdr:colOff>
      <xdr:row>34</xdr:row>
      <xdr:rowOff>142875</xdr:rowOff>
    </xdr:from>
    <xdr:to>
      <xdr:col>4</xdr:col>
      <xdr:colOff>228600</xdr:colOff>
      <xdr:row>39</xdr:row>
      <xdr:rowOff>180975</xdr:rowOff>
    </xdr:to>
    <xdr:sp macro="" textlink="">
      <xdr:nvSpPr>
        <xdr:cNvPr id="10" name="4 CuadroTexto">
          <a:extLst>
            <a:ext uri="{FF2B5EF4-FFF2-40B4-BE49-F238E27FC236}">
              <a16:creationId xmlns:a16="http://schemas.microsoft.com/office/drawing/2014/main" id="{B24EF8A4-E5EB-4E9B-9367-9B1E95C019CD}"/>
            </a:ext>
          </a:extLst>
        </xdr:cNvPr>
        <xdr:cNvSpPr txBox="1"/>
      </xdr:nvSpPr>
      <xdr:spPr>
        <a:xfrm>
          <a:off x="3143250" y="7648575"/>
          <a:ext cx="26574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4</xdr:col>
      <xdr:colOff>790575</xdr:colOff>
      <xdr:row>34</xdr:row>
      <xdr:rowOff>133350</xdr:rowOff>
    </xdr:from>
    <xdr:to>
      <xdr:col>7</xdr:col>
      <xdr:colOff>400050</xdr:colOff>
      <xdr:row>40</xdr:row>
      <xdr:rowOff>0</xdr:rowOff>
    </xdr:to>
    <xdr:sp macro="" textlink="">
      <xdr:nvSpPr>
        <xdr:cNvPr id="11" name="5 CuadroTexto">
          <a:extLst>
            <a:ext uri="{FF2B5EF4-FFF2-40B4-BE49-F238E27FC236}">
              <a16:creationId xmlns:a16="http://schemas.microsoft.com/office/drawing/2014/main" id="{EB6D7F6F-F706-461B-82AB-0AFD495A05FD}"/>
            </a:ext>
          </a:extLst>
        </xdr:cNvPr>
        <xdr:cNvSpPr txBox="1"/>
      </xdr:nvSpPr>
      <xdr:spPr>
        <a:xfrm>
          <a:off x="6362700" y="7639050"/>
          <a:ext cx="295275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7</xdr:col>
      <xdr:colOff>895350</xdr:colOff>
      <xdr:row>34</xdr:row>
      <xdr:rowOff>142874</xdr:rowOff>
    </xdr:from>
    <xdr:to>
      <xdr:col>10</xdr:col>
      <xdr:colOff>571500</xdr:colOff>
      <xdr:row>39</xdr:row>
      <xdr:rowOff>133349</xdr:rowOff>
    </xdr:to>
    <xdr:sp macro="" textlink="">
      <xdr:nvSpPr>
        <xdr:cNvPr id="12" name="6 CuadroTexto">
          <a:extLst>
            <a:ext uri="{FF2B5EF4-FFF2-40B4-BE49-F238E27FC236}">
              <a16:creationId xmlns:a16="http://schemas.microsoft.com/office/drawing/2014/main" id="{4CA3FC00-F72F-4F7B-9571-44C6E01CDB82}"/>
            </a:ext>
          </a:extLst>
        </xdr:cNvPr>
        <xdr:cNvSpPr txBox="1"/>
      </xdr:nvSpPr>
      <xdr:spPr>
        <a:xfrm>
          <a:off x="9810750" y="7648574"/>
          <a:ext cx="301942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66675</xdr:colOff>
      <xdr:row>0</xdr:row>
      <xdr:rowOff>115357</xdr:rowOff>
    </xdr:from>
    <xdr:to>
      <xdr:col>0</xdr:col>
      <xdr:colOff>1562100</xdr:colOff>
      <xdr:row>3</xdr:row>
      <xdr:rowOff>47933</xdr:rowOff>
    </xdr:to>
    <xdr:pic>
      <xdr:nvPicPr>
        <xdr:cNvPr id="7" name="Imagen 6">
          <a:extLst>
            <a:ext uri="{FF2B5EF4-FFF2-40B4-BE49-F238E27FC236}">
              <a16:creationId xmlns:a16="http://schemas.microsoft.com/office/drawing/2014/main" id="{D6B9051D-F612-426C-94C4-FD320CC46552}"/>
            </a:ext>
          </a:extLst>
        </xdr:cNvPr>
        <xdr:cNvPicPr>
          <a:picLocks noChangeAspect="1"/>
        </xdr:cNvPicPr>
      </xdr:nvPicPr>
      <xdr:blipFill rotWithShape="1">
        <a:blip xmlns:r="http://schemas.openxmlformats.org/officeDocument/2006/relationships" r:embed="rId1"/>
        <a:srcRect l="3509" t="35350" r="36147" b="38594"/>
        <a:stretch/>
      </xdr:blipFill>
      <xdr:spPr>
        <a:xfrm>
          <a:off x="66675" y="115357"/>
          <a:ext cx="1495425" cy="504076"/>
        </a:xfrm>
        <a:prstGeom prst="rect">
          <a:avLst/>
        </a:prstGeom>
      </xdr:spPr>
    </xdr:pic>
    <xdr:clientData/>
  </xdr:twoCellAnchor>
  <xdr:twoCellAnchor editAs="oneCell">
    <xdr:from>
      <xdr:col>1</xdr:col>
      <xdr:colOff>476250</xdr:colOff>
      <xdr:row>0</xdr:row>
      <xdr:rowOff>28575</xdr:rowOff>
    </xdr:from>
    <xdr:to>
      <xdr:col>3</xdr:col>
      <xdr:colOff>799869</xdr:colOff>
      <xdr:row>3</xdr:row>
      <xdr:rowOff>145990</xdr:rowOff>
    </xdr:to>
    <xdr:pic>
      <xdr:nvPicPr>
        <xdr:cNvPr id="8" name="Imagen 7">
          <a:extLst>
            <a:ext uri="{FF2B5EF4-FFF2-40B4-BE49-F238E27FC236}">
              <a16:creationId xmlns:a16="http://schemas.microsoft.com/office/drawing/2014/main" id="{192EF2AA-D042-4AEE-9C54-4CD0F2FFB7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91175" y="28575"/>
          <a:ext cx="2133369" cy="688915"/>
        </a:xfrm>
        <a:prstGeom prst="rect">
          <a:avLst/>
        </a:prstGeom>
        <a:noFill/>
        <a:ln>
          <a:noFill/>
        </a:ln>
      </xdr:spPr>
    </xdr:pic>
    <xdr:clientData/>
  </xdr:twoCellAnchor>
  <xdr:twoCellAnchor>
    <xdr:from>
      <xdr:col>0</xdr:col>
      <xdr:colOff>466725</xdr:colOff>
      <xdr:row>92</xdr:row>
      <xdr:rowOff>9525</xdr:rowOff>
    </xdr:from>
    <xdr:to>
      <xdr:col>0</xdr:col>
      <xdr:colOff>2638425</xdr:colOff>
      <xdr:row>97</xdr:row>
      <xdr:rowOff>104775</xdr:rowOff>
    </xdr:to>
    <xdr:sp macro="" textlink="">
      <xdr:nvSpPr>
        <xdr:cNvPr id="9" name="3 CuadroTexto">
          <a:extLst>
            <a:ext uri="{FF2B5EF4-FFF2-40B4-BE49-F238E27FC236}">
              <a16:creationId xmlns:a16="http://schemas.microsoft.com/office/drawing/2014/main" id="{AB2FD8CE-6330-4C3A-A320-20181DD4103B}"/>
            </a:ext>
          </a:extLst>
        </xdr:cNvPr>
        <xdr:cNvSpPr txBox="1"/>
      </xdr:nvSpPr>
      <xdr:spPr>
        <a:xfrm>
          <a:off x="466725" y="18021300"/>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47625</xdr:colOff>
      <xdr:row>91</xdr:row>
      <xdr:rowOff>180975</xdr:rowOff>
    </xdr:from>
    <xdr:to>
      <xdr:col>4</xdr:col>
      <xdr:colOff>47625</xdr:colOff>
      <xdr:row>97</xdr:row>
      <xdr:rowOff>28575</xdr:rowOff>
    </xdr:to>
    <xdr:sp macro="" textlink="">
      <xdr:nvSpPr>
        <xdr:cNvPr id="10" name="4 CuadroTexto">
          <a:extLst>
            <a:ext uri="{FF2B5EF4-FFF2-40B4-BE49-F238E27FC236}">
              <a16:creationId xmlns:a16="http://schemas.microsoft.com/office/drawing/2014/main" id="{1BE003D7-3F6C-4121-AF6D-8DD8CDA85198}"/>
            </a:ext>
          </a:extLst>
        </xdr:cNvPr>
        <xdr:cNvSpPr txBox="1"/>
      </xdr:nvSpPr>
      <xdr:spPr>
        <a:xfrm>
          <a:off x="5162550" y="18002250"/>
          <a:ext cx="26574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0</xdr:colOff>
      <xdr:row>106</xdr:row>
      <xdr:rowOff>38100</xdr:rowOff>
    </xdr:from>
    <xdr:to>
      <xdr:col>0</xdr:col>
      <xdr:colOff>2952750</xdr:colOff>
      <xdr:row>111</xdr:row>
      <xdr:rowOff>95250</xdr:rowOff>
    </xdr:to>
    <xdr:sp macro="" textlink="">
      <xdr:nvSpPr>
        <xdr:cNvPr id="11" name="5 CuadroTexto">
          <a:extLst>
            <a:ext uri="{FF2B5EF4-FFF2-40B4-BE49-F238E27FC236}">
              <a16:creationId xmlns:a16="http://schemas.microsoft.com/office/drawing/2014/main" id="{FEE00F97-493F-4100-838E-171841387697}"/>
            </a:ext>
          </a:extLst>
        </xdr:cNvPr>
        <xdr:cNvSpPr txBox="1"/>
      </xdr:nvSpPr>
      <xdr:spPr>
        <a:xfrm>
          <a:off x="0" y="20716875"/>
          <a:ext cx="295275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0</xdr:col>
      <xdr:colOff>5029200</xdr:colOff>
      <xdr:row>106</xdr:row>
      <xdr:rowOff>57149</xdr:rowOff>
    </xdr:from>
    <xdr:to>
      <xdr:col>4</xdr:col>
      <xdr:colOff>276225</xdr:colOff>
      <xdr:row>111</xdr:row>
      <xdr:rowOff>47624</xdr:rowOff>
    </xdr:to>
    <xdr:sp macro="" textlink="">
      <xdr:nvSpPr>
        <xdr:cNvPr id="12" name="6 CuadroTexto">
          <a:extLst>
            <a:ext uri="{FF2B5EF4-FFF2-40B4-BE49-F238E27FC236}">
              <a16:creationId xmlns:a16="http://schemas.microsoft.com/office/drawing/2014/main" id="{B541551B-B346-4528-B188-3698C4423280}"/>
            </a:ext>
          </a:extLst>
        </xdr:cNvPr>
        <xdr:cNvSpPr txBox="1"/>
      </xdr:nvSpPr>
      <xdr:spPr>
        <a:xfrm>
          <a:off x="5029200" y="20735924"/>
          <a:ext cx="301942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104775</xdr:colOff>
      <xdr:row>0</xdr:row>
      <xdr:rowOff>86781</xdr:rowOff>
    </xdr:from>
    <xdr:to>
      <xdr:col>0</xdr:col>
      <xdr:colOff>1740573</xdr:colOff>
      <xdr:row>3</xdr:row>
      <xdr:rowOff>66674</xdr:rowOff>
    </xdr:to>
    <xdr:pic>
      <xdr:nvPicPr>
        <xdr:cNvPr id="5" name="Imagen 4">
          <a:extLst>
            <a:ext uri="{FF2B5EF4-FFF2-40B4-BE49-F238E27FC236}">
              <a16:creationId xmlns:a16="http://schemas.microsoft.com/office/drawing/2014/main" id="{DCD7DD0D-B7BC-4165-A609-12116DFC9B8C}"/>
            </a:ext>
          </a:extLst>
        </xdr:cNvPr>
        <xdr:cNvPicPr>
          <a:picLocks noChangeAspect="1"/>
        </xdr:cNvPicPr>
      </xdr:nvPicPr>
      <xdr:blipFill rotWithShape="1">
        <a:blip xmlns:r="http://schemas.openxmlformats.org/officeDocument/2006/relationships" r:embed="rId1"/>
        <a:srcRect l="3509" t="35350" r="36147" b="38594"/>
        <a:stretch/>
      </xdr:blipFill>
      <xdr:spPr>
        <a:xfrm>
          <a:off x="104775" y="86781"/>
          <a:ext cx="1635798" cy="551393"/>
        </a:xfrm>
        <a:prstGeom prst="rect">
          <a:avLst/>
        </a:prstGeom>
      </xdr:spPr>
    </xdr:pic>
    <xdr:clientData/>
  </xdr:twoCellAnchor>
  <xdr:twoCellAnchor editAs="oneCell">
    <xdr:from>
      <xdr:col>4</xdr:col>
      <xdr:colOff>571500</xdr:colOff>
      <xdr:row>0</xdr:row>
      <xdr:rowOff>0</xdr:rowOff>
    </xdr:from>
    <xdr:to>
      <xdr:col>7</xdr:col>
      <xdr:colOff>47625</xdr:colOff>
      <xdr:row>3</xdr:row>
      <xdr:rowOff>182082</xdr:rowOff>
    </xdr:to>
    <xdr:pic>
      <xdr:nvPicPr>
        <xdr:cNvPr id="6" name="Imagen 5">
          <a:extLst>
            <a:ext uri="{FF2B5EF4-FFF2-40B4-BE49-F238E27FC236}">
              <a16:creationId xmlns:a16="http://schemas.microsoft.com/office/drawing/2014/main" id="{06526C5C-165A-4A8D-B457-A79D666686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9475" y="0"/>
          <a:ext cx="2333625" cy="753582"/>
        </a:xfrm>
        <a:prstGeom prst="rect">
          <a:avLst/>
        </a:prstGeom>
        <a:noFill/>
        <a:ln>
          <a:noFill/>
        </a:ln>
      </xdr:spPr>
    </xdr:pic>
    <xdr:clientData/>
  </xdr:twoCellAnchor>
  <xdr:twoCellAnchor>
    <xdr:from>
      <xdr:col>0</xdr:col>
      <xdr:colOff>57150</xdr:colOff>
      <xdr:row>93</xdr:row>
      <xdr:rowOff>95250</xdr:rowOff>
    </xdr:from>
    <xdr:to>
      <xdr:col>0</xdr:col>
      <xdr:colOff>2228850</xdr:colOff>
      <xdr:row>99</xdr:row>
      <xdr:rowOff>0</xdr:rowOff>
    </xdr:to>
    <xdr:sp macro="" textlink="">
      <xdr:nvSpPr>
        <xdr:cNvPr id="7" name="3 CuadroTexto">
          <a:extLst>
            <a:ext uri="{FF2B5EF4-FFF2-40B4-BE49-F238E27FC236}">
              <a16:creationId xmlns:a16="http://schemas.microsoft.com/office/drawing/2014/main" id="{2CC08E36-CBB5-448F-9752-68794639418B}"/>
            </a:ext>
          </a:extLst>
        </xdr:cNvPr>
        <xdr:cNvSpPr txBox="1"/>
      </xdr:nvSpPr>
      <xdr:spPr>
        <a:xfrm>
          <a:off x="57150" y="18802350"/>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2085975</xdr:colOff>
      <xdr:row>93</xdr:row>
      <xdr:rowOff>85725</xdr:rowOff>
    </xdr:from>
    <xdr:to>
      <xdr:col>1</xdr:col>
      <xdr:colOff>942975</xdr:colOff>
      <xdr:row>98</xdr:row>
      <xdr:rowOff>123825</xdr:rowOff>
    </xdr:to>
    <xdr:sp macro="" textlink="">
      <xdr:nvSpPr>
        <xdr:cNvPr id="10" name="4 CuadroTexto">
          <a:extLst>
            <a:ext uri="{FF2B5EF4-FFF2-40B4-BE49-F238E27FC236}">
              <a16:creationId xmlns:a16="http://schemas.microsoft.com/office/drawing/2014/main" id="{92ED1C71-D230-4458-B928-9512FEF095FE}"/>
            </a:ext>
          </a:extLst>
        </xdr:cNvPr>
        <xdr:cNvSpPr txBox="1"/>
      </xdr:nvSpPr>
      <xdr:spPr>
        <a:xfrm>
          <a:off x="2085975" y="18792825"/>
          <a:ext cx="26574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495300</xdr:colOff>
      <xdr:row>93</xdr:row>
      <xdr:rowOff>85725</xdr:rowOff>
    </xdr:from>
    <xdr:to>
      <xdr:col>4</xdr:col>
      <xdr:colOff>590550</xdr:colOff>
      <xdr:row>98</xdr:row>
      <xdr:rowOff>142875</xdr:rowOff>
    </xdr:to>
    <xdr:sp macro="" textlink="">
      <xdr:nvSpPr>
        <xdr:cNvPr id="11" name="5 CuadroTexto">
          <a:extLst>
            <a:ext uri="{FF2B5EF4-FFF2-40B4-BE49-F238E27FC236}">
              <a16:creationId xmlns:a16="http://schemas.microsoft.com/office/drawing/2014/main" id="{A2CC4D92-5636-4E23-98B4-B6AFBBE4A7E0}"/>
            </a:ext>
          </a:extLst>
        </xdr:cNvPr>
        <xdr:cNvSpPr txBox="1"/>
      </xdr:nvSpPr>
      <xdr:spPr>
        <a:xfrm>
          <a:off x="4295775" y="18792825"/>
          <a:ext cx="29813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523875</xdr:colOff>
      <xdr:row>93</xdr:row>
      <xdr:rowOff>85724</xdr:rowOff>
    </xdr:from>
    <xdr:to>
      <xdr:col>7</xdr:col>
      <xdr:colOff>28575</xdr:colOff>
      <xdr:row>98</xdr:row>
      <xdr:rowOff>76199</xdr:rowOff>
    </xdr:to>
    <xdr:sp macro="" textlink="">
      <xdr:nvSpPr>
        <xdr:cNvPr id="12" name="6 CuadroTexto">
          <a:extLst>
            <a:ext uri="{FF2B5EF4-FFF2-40B4-BE49-F238E27FC236}">
              <a16:creationId xmlns:a16="http://schemas.microsoft.com/office/drawing/2014/main" id="{054A4667-58A9-4E1D-84BD-F758F85040BB}"/>
            </a:ext>
          </a:extLst>
        </xdr:cNvPr>
        <xdr:cNvSpPr txBox="1"/>
      </xdr:nvSpPr>
      <xdr:spPr>
        <a:xfrm>
          <a:off x="7210425" y="18792824"/>
          <a:ext cx="23622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85724</xdr:colOff>
      <xdr:row>1</xdr:row>
      <xdr:rowOff>49229</xdr:rowOff>
    </xdr:from>
    <xdr:to>
      <xdr:col>0</xdr:col>
      <xdr:colOff>1390649</xdr:colOff>
      <xdr:row>3</xdr:row>
      <xdr:rowOff>108092</xdr:rowOff>
    </xdr:to>
    <xdr:pic>
      <xdr:nvPicPr>
        <xdr:cNvPr id="7" name="Imagen 6">
          <a:extLst>
            <a:ext uri="{FF2B5EF4-FFF2-40B4-BE49-F238E27FC236}">
              <a16:creationId xmlns:a16="http://schemas.microsoft.com/office/drawing/2014/main" id="{0D40909D-C976-48A0-9FA0-01AB7B11C7D0}"/>
            </a:ext>
          </a:extLst>
        </xdr:cNvPr>
        <xdr:cNvPicPr>
          <a:picLocks noChangeAspect="1"/>
        </xdr:cNvPicPr>
      </xdr:nvPicPr>
      <xdr:blipFill rotWithShape="1">
        <a:blip xmlns:r="http://schemas.openxmlformats.org/officeDocument/2006/relationships" r:embed="rId1"/>
        <a:srcRect l="3509" t="35350" r="36147" b="38594"/>
        <a:stretch/>
      </xdr:blipFill>
      <xdr:spPr>
        <a:xfrm>
          <a:off x="85724" y="239729"/>
          <a:ext cx="1304925" cy="439863"/>
        </a:xfrm>
        <a:prstGeom prst="rect">
          <a:avLst/>
        </a:prstGeom>
      </xdr:spPr>
    </xdr:pic>
    <xdr:clientData/>
  </xdr:twoCellAnchor>
  <xdr:twoCellAnchor editAs="oneCell">
    <xdr:from>
      <xdr:col>5</xdr:col>
      <xdr:colOff>73636</xdr:colOff>
      <xdr:row>0</xdr:row>
      <xdr:rowOff>190499</xdr:rowOff>
    </xdr:from>
    <xdr:to>
      <xdr:col>6</xdr:col>
      <xdr:colOff>729295</xdr:colOff>
      <xdr:row>3</xdr:row>
      <xdr:rowOff>95250</xdr:rowOff>
    </xdr:to>
    <xdr:pic>
      <xdr:nvPicPr>
        <xdr:cNvPr id="8" name="Imagen 7">
          <a:extLst>
            <a:ext uri="{FF2B5EF4-FFF2-40B4-BE49-F238E27FC236}">
              <a16:creationId xmlns:a16="http://schemas.microsoft.com/office/drawing/2014/main" id="{0A93A373-664D-40F7-AB01-18445FA6D4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4936" y="190499"/>
          <a:ext cx="1474809" cy="476251"/>
        </a:xfrm>
        <a:prstGeom prst="rect">
          <a:avLst/>
        </a:prstGeom>
        <a:noFill/>
        <a:ln>
          <a:noFill/>
        </a:ln>
      </xdr:spPr>
    </xdr:pic>
    <xdr:clientData/>
  </xdr:twoCellAnchor>
  <xdr:twoCellAnchor>
    <xdr:from>
      <xdr:col>0</xdr:col>
      <xdr:colOff>0</xdr:colOff>
      <xdr:row>185</xdr:row>
      <xdr:rowOff>19051</xdr:rowOff>
    </xdr:from>
    <xdr:to>
      <xdr:col>0</xdr:col>
      <xdr:colOff>2171700</xdr:colOff>
      <xdr:row>190</xdr:row>
      <xdr:rowOff>114301</xdr:rowOff>
    </xdr:to>
    <xdr:sp macro="" textlink="">
      <xdr:nvSpPr>
        <xdr:cNvPr id="9" name="3 CuadroTexto">
          <a:extLst>
            <a:ext uri="{FF2B5EF4-FFF2-40B4-BE49-F238E27FC236}">
              <a16:creationId xmlns:a16="http://schemas.microsoft.com/office/drawing/2014/main" id="{147E8497-C1F0-474F-BB04-060D9DF7A603}"/>
            </a:ext>
          </a:extLst>
        </xdr:cNvPr>
        <xdr:cNvSpPr txBox="1"/>
      </xdr:nvSpPr>
      <xdr:spPr>
        <a:xfrm>
          <a:off x="0" y="35623501"/>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2028825</xdr:colOff>
      <xdr:row>185</xdr:row>
      <xdr:rowOff>9526</xdr:rowOff>
    </xdr:from>
    <xdr:to>
      <xdr:col>1</xdr:col>
      <xdr:colOff>152400</xdr:colOff>
      <xdr:row>190</xdr:row>
      <xdr:rowOff>47626</xdr:rowOff>
    </xdr:to>
    <xdr:sp macro="" textlink="">
      <xdr:nvSpPr>
        <xdr:cNvPr id="10" name="4 CuadroTexto">
          <a:extLst>
            <a:ext uri="{FF2B5EF4-FFF2-40B4-BE49-F238E27FC236}">
              <a16:creationId xmlns:a16="http://schemas.microsoft.com/office/drawing/2014/main" id="{9EE4E424-63F9-4159-96C1-848FE86CFC1F}"/>
            </a:ext>
          </a:extLst>
        </xdr:cNvPr>
        <xdr:cNvSpPr txBox="1"/>
      </xdr:nvSpPr>
      <xdr:spPr>
        <a:xfrm>
          <a:off x="2028825" y="35613976"/>
          <a:ext cx="26574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0</xdr:col>
      <xdr:colOff>4238625</xdr:colOff>
      <xdr:row>185</xdr:row>
      <xdr:rowOff>9526</xdr:rowOff>
    </xdr:from>
    <xdr:to>
      <xdr:col>4</xdr:col>
      <xdr:colOff>228600</xdr:colOff>
      <xdr:row>190</xdr:row>
      <xdr:rowOff>66676</xdr:rowOff>
    </xdr:to>
    <xdr:sp macro="" textlink="">
      <xdr:nvSpPr>
        <xdr:cNvPr id="11" name="5 CuadroTexto">
          <a:extLst>
            <a:ext uri="{FF2B5EF4-FFF2-40B4-BE49-F238E27FC236}">
              <a16:creationId xmlns:a16="http://schemas.microsoft.com/office/drawing/2014/main" id="{88B0821D-2BD0-4A86-ADB6-4B7C155E4268}"/>
            </a:ext>
          </a:extLst>
        </xdr:cNvPr>
        <xdr:cNvSpPr txBox="1"/>
      </xdr:nvSpPr>
      <xdr:spPr>
        <a:xfrm>
          <a:off x="4238625" y="35613976"/>
          <a:ext cx="29813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161925</xdr:colOff>
      <xdr:row>185</xdr:row>
      <xdr:rowOff>9525</xdr:rowOff>
    </xdr:from>
    <xdr:to>
      <xdr:col>7</xdr:col>
      <xdr:colOff>66675</xdr:colOff>
      <xdr:row>190</xdr:row>
      <xdr:rowOff>0</xdr:rowOff>
    </xdr:to>
    <xdr:sp macro="" textlink="">
      <xdr:nvSpPr>
        <xdr:cNvPr id="12" name="6 CuadroTexto">
          <a:extLst>
            <a:ext uri="{FF2B5EF4-FFF2-40B4-BE49-F238E27FC236}">
              <a16:creationId xmlns:a16="http://schemas.microsoft.com/office/drawing/2014/main" id="{13D16A4D-C231-47A2-988F-B37C5794F433}"/>
            </a:ext>
          </a:extLst>
        </xdr:cNvPr>
        <xdr:cNvSpPr txBox="1"/>
      </xdr:nvSpPr>
      <xdr:spPr>
        <a:xfrm>
          <a:off x="7153275" y="35613975"/>
          <a:ext cx="23622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152400</xdr:colOff>
      <xdr:row>0</xdr:row>
      <xdr:rowOff>115356</xdr:rowOff>
    </xdr:from>
    <xdr:to>
      <xdr:col>0</xdr:col>
      <xdr:colOff>1788198</xdr:colOff>
      <xdr:row>3</xdr:row>
      <xdr:rowOff>95249</xdr:rowOff>
    </xdr:to>
    <xdr:pic>
      <xdr:nvPicPr>
        <xdr:cNvPr id="7" name="Imagen 6">
          <a:extLst>
            <a:ext uri="{FF2B5EF4-FFF2-40B4-BE49-F238E27FC236}">
              <a16:creationId xmlns:a16="http://schemas.microsoft.com/office/drawing/2014/main" id="{0FAD1759-CA99-4308-8668-704B8D999719}"/>
            </a:ext>
          </a:extLst>
        </xdr:cNvPr>
        <xdr:cNvPicPr>
          <a:picLocks noChangeAspect="1"/>
        </xdr:cNvPicPr>
      </xdr:nvPicPr>
      <xdr:blipFill rotWithShape="1">
        <a:blip xmlns:r="http://schemas.openxmlformats.org/officeDocument/2006/relationships" r:embed="rId1"/>
        <a:srcRect l="3509" t="35350" r="36147" b="38594"/>
        <a:stretch/>
      </xdr:blipFill>
      <xdr:spPr>
        <a:xfrm>
          <a:off x="152400" y="115356"/>
          <a:ext cx="1635798" cy="551393"/>
        </a:xfrm>
        <a:prstGeom prst="rect">
          <a:avLst/>
        </a:prstGeom>
      </xdr:spPr>
    </xdr:pic>
    <xdr:clientData/>
  </xdr:twoCellAnchor>
  <xdr:twoCellAnchor editAs="oneCell">
    <xdr:from>
      <xdr:col>5</xdr:col>
      <xdr:colOff>171451</xdr:colOff>
      <xdr:row>0</xdr:row>
      <xdr:rowOff>109837</xdr:rowOff>
    </xdr:from>
    <xdr:to>
      <xdr:col>6</xdr:col>
      <xdr:colOff>1095376</xdr:colOff>
      <xdr:row>3</xdr:row>
      <xdr:rowOff>153506</xdr:rowOff>
    </xdr:to>
    <xdr:pic>
      <xdr:nvPicPr>
        <xdr:cNvPr id="8" name="Imagen 7">
          <a:extLst>
            <a:ext uri="{FF2B5EF4-FFF2-40B4-BE49-F238E27FC236}">
              <a16:creationId xmlns:a16="http://schemas.microsoft.com/office/drawing/2014/main" id="{9316ED88-2E3C-42CF-AF4D-5D4646FD6D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1" y="109837"/>
          <a:ext cx="1905000" cy="615169"/>
        </a:xfrm>
        <a:prstGeom prst="rect">
          <a:avLst/>
        </a:prstGeom>
        <a:noFill/>
        <a:ln>
          <a:noFill/>
        </a:ln>
      </xdr:spPr>
    </xdr:pic>
    <xdr:clientData/>
  </xdr:twoCellAnchor>
  <xdr:twoCellAnchor>
    <xdr:from>
      <xdr:col>0</xdr:col>
      <xdr:colOff>0</xdr:colOff>
      <xdr:row>31</xdr:row>
      <xdr:rowOff>142876</xdr:rowOff>
    </xdr:from>
    <xdr:to>
      <xdr:col>0</xdr:col>
      <xdr:colOff>2171700</xdr:colOff>
      <xdr:row>37</xdr:row>
      <xdr:rowOff>47626</xdr:rowOff>
    </xdr:to>
    <xdr:sp macro="" textlink="">
      <xdr:nvSpPr>
        <xdr:cNvPr id="9" name="3 CuadroTexto">
          <a:extLst>
            <a:ext uri="{FF2B5EF4-FFF2-40B4-BE49-F238E27FC236}">
              <a16:creationId xmlns:a16="http://schemas.microsoft.com/office/drawing/2014/main" id="{6F4DEFBA-278A-4CAA-A823-4C2E67DB6BE7}"/>
            </a:ext>
          </a:extLst>
        </xdr:cNvPr>
        <xdr:cNvSpPr txBox="1"/>
      </xdr:nvSpPr>
      <xdr:spPr>
        <a:xfrm>
          <a:off x="0" y="6181726"/>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1790700</xdr:colOff>
      <xdr:row>31</xdr:row>
      <xdr:rowOff>133351</xdr:rowOff>
    </xdr:from>
    <xdr:to>
      <xdr:col>2</xdr:col>
      <xdr:colOff>914400</xdr:colOff>
      <xdr:row>36</xdr:row>
      <xdr:rowOff>171451</xdr:rowOff>
    </xdr:to>
    <xdr:sp macro="" textlink="">
      <xdr:nvSpPr>
        <xdr:cNvPr id="10" name="4 CuadroTexto">
          <a:extLst>
            <a:ext uri="{FF2B5EF4-FFF2-40B4-BE49-F238E27FC236}">
              <a16:creationId xmlns:a16="http://schemas.microsoft.com/office/drawing/2014/main" id="{2E3EE7BF-6D76-4C41-A8F7-B31FE30EEDD5}"/>
            </a:ext>
          </a:extLst>
        </xdr:cNvPr>
        <xdr:cNvSpPr txBox="1"/>
      </xdr:nvSpPr>
      <xdr:spPr>
        <a:xfrm>
          <a:off x="1790700" y="6172201"/>
          <a:ext cx="26574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257175</xdr:colOff>
      <xdr:row>31</xdr:row>
      <xdr:rowOff>133351</xdr:rowOff>
    </xdr:from>
    <xdr:to>
      <xdr:col>5</xdr:col>
      <xdr:colOff>276225</xdr:colOff>
      <xdr:row>37</xdr:row>
      <xdr:rowOff>1</xdr:rowOff>
    </xdr:to>
    <xdr:sp macro="" textlink="">
      <xdr:nvSpPr>
        <xdr:cNvPr id="11" name="5 CuadroTexto">
          <a:extLst>
            <a:ext uri="{FF2B5EF4-FFF2-40B4-BE49-F238E27FC236}">
              <a16:creationId xmlns:a16="http://schemas.microsoft.com/office/drawing/2014/main" id="{8CD7C120-29E7-49D0-8959-87931EC4730E}"/>
            </a:ext>
          </a:extLst>
        </xdr:cNvPr>
        <xdr:cNvSpPr txBox="1"/>
      </xdr:nvSpPr>
      <xdr:spPr>
        <a:xfrm>
          <a:off x="3790950" y="6172201"/>
          <a:ext cx="29813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838200</xdr:colOff>
      <xdr:row>31</xdr:row>
      <xdr:rowOff>133350</xdr:rowOff>
    </xdr:from>
    <xdr:to>
      <xdr:col>7</xdr:col>
      <xdr:colOff>28575</xdr:colOff>
      <xdr:row>36</xdr:row>
      <xdr:rowOff>123825</xdr:rowOff>
    </xdr:to>
    <xdr:sp macro="" textlink="">
      <xdr:nvSpPr>
        <xdr:cNvPr id="12" name="6 CuadroTexto">
          <a:extLst>
            <a:ext uri="{FF2B5EF4-FFF2-40B4-BE49-F238E27FC236}">
              <a16:creationId xmlns:a16="http://schemas.microsoft.com/office/drawing/2014/main" id="{1C28FD31-515D-4844-8515-54C59052CB44}"/>
            </a:ext>
          </a:extLst>
        </xdr:cNvPr>
        <xdr:cNvSpPr txBox="1"/>
      </xdr:nvSpPr>
      <xdr:spPr>
        <a:xfrm>
          <a:off x="6410325" y="6172200"/>
          <a:ext cx="23622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133350</xdr:colOff>
      <xdr:row>1</xdr:row>
      <xdr:rowOff>38100</xdr:rowOff>
    </xdr:from>
    <xdr:to>
      <xdr:col>0</xdr:col>
      <xdr:colOff>1574478</xdr:colOff>
      <xdr:row>3</xdr:row>
      <xdr:rowOff>142874</xdr:rowOff>
    </xdr:to>
    <xdr:pic>
      <xdr:nvPicPr>
        <xdr:cNvPr id="7" name="Imagen 6">
          <a:extLst>
            <a:ext uri="{FF2B5EF4-FFF2-40B4-BE49-F238E27FC236}">
              <a16:creationId xmlns:a16="http://schemas.microsoft.com/office/drawing/2014/main" id="{48C59168-E8EB-4079-A341-2A8C48D211EE}"/>
            </a:ext>
          </a:extLst>
        </xdr:cNvPr>
        <xdr:cNvPicPr>
          <a:picLocks noChangeAspect="1"/>
        </xdr:cNvPicPr>
      </xdr:nvPicPr>
      <xdr:blipFill rotWithShape="1">
        <a:blip xmlns:r="http://schemas.openxmlformats.org/officeDocument/2006/relationships" r:embed="rId1"/>
        <a:srcRect l="3509" t="35350" r="36147" b="38594"/>
        <a:stretch/>
      </xdr:blipFill>
      <xdr:spPr>
        <a:xfrm>
          <a:off x="133350" y="228600"/>
          <a:ext cx="1441128" cy="485774"/>
        </a:xfrm>
        <a:prstGeom prst="rect">
          <a:avLst/>
        </a:prstGeom>
      </xdr:spPr>
    </xdr:pic>
    <xdr:clientData/>
  </xdr:twoCellAnchor>
  <xdr:twoCellAnchor editAs="oneCell">
    <xdr:from>
      <xdr:col>5</xdr:col>
      <xdr:colOff>171451</xdr:colOff>
      <xdr:row>0</xdr:row>
      <xdr:rowOff>180975</xdr:rowOff>
    </xdr:from>
    <xdr:to>
      <xdr:col>6</xdr:col>
      <xdr:colOff>844665</xdr:colOff>
      <xdr:row>3</xdr:row>
      <xdr:rowOff>134456</xdr:rowOff>
    </xdr:to>
    <xdr:pic>
      <xdr:nvPicPr>
        <xdr:cNvPr id="8" name="Imagen 7">
          <a:extLst>
            <a:ext uri="{FF2B5EF4-FFF2-40B4-BE49-F238E27FC236}">
              <a16:creationId xmlns:a16="http://schemas.microsoft.com/office/drawing/2014/main" id="{2EB23B19-2AEA-4640-933E-708252CBE2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1" y="180975"/>
          <a:ext cx="1625714" cy="524981"/>
        </a:xfrm>
        <a:prstGeom prst="rect">
          <a:avLst/>
        </a:prstGeom>
        <a:noFill/>
        <a:ln>
          <a:noFill/>
        </a:ln>
      </xdr:spPr>
    </xdr:pic>
    <xdr:clientData/>
  </xdr:twoCellAnchor>
  <xdr:twoCellAnchor>
    <xdr:from>
      <xdr:col>0</xdr:col>
      <xdr:colOff>0</xdr:colOff>
      <xdr:row>88</xdr:row>
      <xdr:rowOff>9526</xdr:rowOff>
    </xdr:from>
    <xdr:to>
      <xdr:col>0</xdr:col>
      <xdr:colOff>2171700</xdr:colOff>
      <xdr:row>93</xdr:row>
      <xdr:rowOff>104776</xdr:rowOff>
    </xdr:to>
    <xdr:sp macro="" textlink="">
      <xdr:nvSpPr>
        <xdr:cNvPr id="9" name="3 CuadroTexto">
          <a:extLst>
            <a:ext uri="{FF2B5EF4-FFF2-40B4-BE49-F238E27FC236}">
              <a16:creationId xmlns:a16="http://schemas.microsoft.com/office/drawing/2014/main" id="{488D4FF8-6EF4-45A9-8119-09E74ADBF6DB}"/>
            </a:ext>
          </a:extLst>
        </xdr:cNvPr>
        <xdr:cNvSpPr txBox="1"/>
      </xdr:nvSpPr>
      <xdr:spPr>
        <a:xfrm>
          <a:off x="0" y="17859376"/>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1790700</xdr:colOff>
      <xdr:row>88</xdr:row>
      <xdr:rowOff>1</xdr:rowOff>
    </xdr:from>
    <xdr:to>
      <xdr:col>2</xdr:col>
      <xdr:colOff>647700</xdr:colOff>
      <xdr:row>93</xdr:row>
      <xdr:rowOff>38101</xdr:rowOff>
    </xdr:to>
    <xdr:sp macro="" textlink="">
      <xdr:nvSpPr>
        <xdr:cNvPr id="10" name="4 CuadroTexto">
          <a:extLst>
            <a:ext uri="{FF2B5EF4-FFF2-40B4-BE49-F238E27FC236}">
              <a16:creationId xmlns:a16="http://schemas.microsoft.com/office/drawing/2014/main" id="{D1A3F0DE-02BE-4FC9-9B8C-C3EE8B1C2F84}"/>
            </a:ext>
          </a:extLst>
        </xdr:cNvPr>
        <xdr:cNvSpPr txBox="1"/>
      </xdr:nvSpPr>
      <xdr:spPr>
        <a:xfrm>
          <a:off x="1790700" y="17849851"/>
          <a:ext cx="26574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942975</xdr:colOff>
      <xdr:row>88</xdr:row>
      <xdr:rowOff>1</xdr:rowOff>
    </xdr:from>
    <xdr:to>
      <xdr:col>5</xdr:col>
      <xdr:colOff>114300</xdr:colOff>
      <xdr:row>93</xdr:row>
      <xdr:rowOff>57151</xdr:rowOff>
    </xdr:to>
    <xdr:sp macro="" textlink="">
      <xdr:nvSpPr>
        <xdr:cNvPr id="11" name="5 CuadroTexto">
          <a:extLst>
            <a:ext uri="{FF2B5EF4-FFF2-40B4-BE49-F238E27FC236}">
              <a16:creationId xmlns:a16="http://schemas.microsoft.com/office/drawing/2014/main" id="{123DF677-921C-491B-8F64-B46FAA1CCC52}"/>
            </a:ext>
          </a:extLst>
        </xdr:cNvPr>
        <xdr:cNvSpPr txBox="1"/>
      </xdr:nvSpPr>
      <xdr:spPr>
        <a:xfrm>
          <a:off x="3790950" y="17849851"/>
          <a:ext cx="29813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704850</xdr:colOff>
      <xdr:row>88</xdr:row>
      <xdr:rowOff>0</xdr:rowOff>
    </xdr:from>
    <xdr:to>
      <xdr:col>7</xdr:col>
      <xdr:colOff>209550</xdr:colOff>
      <xdr:row>92</xdr:row>
      <xdr:rowOff>180975</xdr:rowOff>
    </xdr:to>
    <xdr:sp macro="" textlink="">
      <xdr:nvSpPr>
        <xdr:cNvPr id="12" name="6 CuadroTexto">
          <a:extLst>
            <a:ext uri="{FF2B5EF4-FFF2-40B4-BE49-F238E27FC236}">
              <a16:creationId xmlns:a16="http://schemas.microsoft.com/office/drawing/2014/main" id="{BCC3E487-B524-47BB-9070-DA5D02030DF6}"/>
            </a:ext>
          </a:extLst>
        </xdr:cNvPr>
        <xdr:cNvSpPr txBox="1"/>
      </xdr:nvSpPr>
      <xdr:spPr>
        <a:xfrm>
          <a:off x="6410325" y="17849850"/>
          <a:ext cx="23622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123825</xdr:colOff>
      <xdr:row>0</xdr:row>
      <xdr:rowOff>153456</xdr:rowOff>
    </xdr:from>
    <xdr:to>
      <xdr:col>0</xdr:col>
      <xdr:colOff>1759623</xdr:colOff>
      <xdr:row>3</xdr:row>
      <xdr:rowOff>133349</xdr:rowOff>
    </xdr:to>
    <xdr:pic>
      <xdr:nvPicPr>
        <xdr:cNvPr id="7" name="Imagen 6">
          <a:extLst>
            <a:ext uri="{FF2B5EF4-FFF2-40B4-BE49-F238E27FC236}">
              <a16:creationId xmlns:a16="http://schemas.microsoft.com/office/drawing/2014/main" id="{5A442260-9264-427A-9C2E-690A4C6E9FEF}"/>
            </a:ext>
          </a:extLst>
        </xdr:cNvPr>
        <xdr:cNvPicPr>
          <a:picLocks noChangeAspect="1"/>
        </xdr:cNvPicPr>
      </xdr:nvPicPr>
      <xdr:blipFill rotWithShape="1">
        <a:blip xmlns:r="http://schemas.openxmlformats.org/officeDocument/2006/relationships" r:embed="rId1"/>
        <a:srcRect l="3509" t="35350" r="36147" b="38594"/>
        <a:stretch/>
      </xdr:blipFill>
      <xdr:spPr>
        <a:xfrm>
          <a:off x="123825" y="153456"/>
          <a:ext cx="1635798" cy="551393"/>
        </a:xfrm>
        <a:prstGeom prst="rect">
          <a:avLst/>
        </a:prstGeom>
      </xdr:spPr>
    </xdr:pic>
    <xdr:clientData/>
  </xdr:twoCellAnchor>
  <xdr:twoCellAnchor editAs="oneCell">
    <xdr:from>
      <xdr:col>4</xdr:col>
      <xdr:colOff>1028700</xdr:colOff>
      <xdr:row>0</xdr:row>
      <xdr:rowOff>85725</xdr:rowOff>
    </xdr:from>
    <xdr:to>
      <xdr:col>7</xdr:col>
      <xdr:colOff>19050</xdr:colOff>
      <xdr:row>4</xdr:row>
      <xdr:rowOff>77307</xdr:rowOff>
    </xdr:to>
    <xdr:pic>
      <xdr:nvPicPr>
        <xdr:cNvPr id="8" name="Imagen 7">
          <a:extLst>
            <a:ext uri="{FF2B5EF4-FFF2-40B4-BE49-F238E27FC236}">
              <a16:creationId xmlns:a16="http://schemas.microsoft.com/office/drawing/2014/main" id="{32B29050-F7D1-4721-9756-B0C58FA99F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1850" y="85725"/>
          <a:ext cx="2333625" cy="753582"/>
        </a:xfrm>
        <a:prstGeom prst="rect">
          <a:avLst/>
        </a:prstGeom>
        <a:noFill/>
        <a:ln>
          <a:noFill/>
        </a:ln>
      </xdr:spPr>
    </xdr:pic>
    <xdr:clientData/>
  </xdr:twoCellAnchor>
  <xdr:twoCellAnchor>
    <xdr:from>
      <xdr:col>0</xdr:col>
      <xdr:colOff>381000</xdr:colOff>
      <xdr:row>35</xdr:row>
      <xdr:rowOff>19051</xdr:rowOff>
    </xdr:from>
    <xdr:to>
      <xdr:col>0</xdr:col>
      <xdr:colOff>2552700</xdr:colOff>
      <xdr:row>40</xdr:row>
      <xdr:rowOff>114301</xdr:rowOff>
    </xdr:to>
    <xdr:sp macro="" textlink="">
      <xdr:nvSpPr>
        <xdr:cNvPr id="9" name="3 CuadroTexto">
          <a:extLst>
            <a:ext uri="{FF2B5EF4-FFF2-40B4-BE49-F238E27FC236}">
              <a16:creationId xmlns:a16="http://schemas.microsoft.com/office/drawing/2014/main" id="{17DB8E8D-3360-4188-97E4-641FA9458E5F}"/>
            </a:ext>
          </a:extLst>
        </xdr:cNvPr>
        <xdr:cNvSpPr txBox="1"/>
      </xdr:nvSpPr>
      <xdr:spPr>
        <a:xfrm>
          <a:off x="381000" y="7105651"/>
          <a:ext cx="217170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2171700</xdr:colOff>
      <xdr:row>35</xdr:row>
      <xdr:rowOff>9526</xdr:rowOff>
    </xdr:from>
    <xdr:to>
      <xdr:col>2</xdr:col>
      <xdr:colOff>904875</xdr:colOff>
      <xdr:row>40</xdr:row>
      <xdr:rowOff>47626</xdr:rowOff>
    </xdr:to>
    <xdr:sp macro="" textlink="">
      <xdr:nvSpPr>
        <xdr:cNvPr id="10" name="4 CuadroTexto">
          <a:extLst>
            <a:ext uri="{FF2B5EF4-FFF2-40B4-BE49-F238E27FC236}">
              <a16:creationId xmlns:a16="http://schemas.microsoft.com/office/drawing/2014/main" id="{78458041-1E6F-4854-94D3-A72097A9F444}"/>
            </a:ext>
          </a:extLst>
        </xdr:cNvPr>
        <xdr:cNvSpPr txBox="1"/>
      </xdr:nvSpPr>
      <xdr:spPr>
        <a:xfrm>
          <a:off x="2171700" y="7096126"/>
          <a:ext cx="26574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247650</xdr:colOff>
      <xdr:row>35</xdr:row>
      <xdr:rowOff>9526</xdr:rowOff>
    </xdr:from>
    <xdr:to>
      <xdr:col>4</xdr:col>
      <xdr:colOff>1000125</xdr:colOff>
      <xdr:row>40</xdr:row>
      <xdr:rowOff>66676</xdr:rowOff>
    </xdr:to>
    <xdr:sp macro="" textlink="">
      <xdr:nvSpPr>
        <xdr:cNvPr id="11" name="5 CuadroTexto">
          <a:extLst>
            <a:ext uri="{FF2B5EF4-FFF2-40B4-BE49-F238E27FC236}">
              <a16:creationId xmlns:a16="http://schemas.microsoft.com/office/drawing/2014/main" id="{19AA6A2D-12D2-4877-9B9F-24316BE6CEC6}"/>
            </a:ext>
          </a:extLst>
        </xdr:cNvPr>
        <xdr:cNvSpPr txBox="1"/>
      </xdr:nvSpPr>
      <xdr:spPr>
        <a:xfrm>
          <a:off x="4171950" y="7096126"/>
          <a:ext cx="29813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638175</xdr:colOff>
      <xdr:row>35</xdr:row>
      <xdr:rowOff>9525</xdr:rowOff>
    </xdr:from>
    <xdr:to>
      <xdr:col>6</xdr:col>
      <xdr:colOff>771525</xdr:colOff>
      <xdr:row>40</xdr:row>
      <xdr:rowOff>0</xdr:rowOff>
    </xdr:to>
    <xdr:sp macro="" textlink="">
      <xdr:nvSpPr>
        <xdr:cNvPr id="12" name="6 CuadroTexto">
          <a:extLst>
            <a:ext uri="{FF2B5EF4-FFF2-40B4-BE49-F238E27FC236}">
              <a16:creationId xmlns:a16="http://schemas.microsoft.com/office/drawing/2014/main" id="{F25A0F77-BE9C-48BE-A8B3-62B557521360}"/>
            </a:ext>
          </a:extLst>
        </xdr:cNvPr>
        <xdr:cNvSpPr txBox="1"/>
      </xdr:nvSpPr>
      <xdr:spPr>
        <a:xfrm>
          <a:off x="6791325" y="7096125"/>
          <a:ext cx="23622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889187</xdr:colOff>
      <xdr:row>41</xdr:row>
      <xdr:rowOff>33618</xdr:rowOff>
    </xdr:from>
    <xdr:to>
      <xdr:col>1</xdr:col>
      <xdr:colOff>2956112</xdr:colOff>
      <xdr:row>48</xdr:row>
      <xdr:rowOff>44824</xdr:rowOff>
    </xdr:to>
    <xdr:sp macro="" textlink="">
      <xdr:nvSpPr>
        <xdr:cNvPr id="3" name="3 CuadroTexto">
          <a:extLst>
            <a:ext uri="{FF2B5EF4-FFF2-40B4-BE49-F238E27FC236}">
              <a16:creationId xmlns:a16="http://schemas.microsoft.com/office/drawing/2014/main" id="{8FEDEB3B-8030-4978-9CD3-882AE8A0C8E0}"/>
            </a:ext>
          </a:extLst>
        </xdr:cNvPr>
        <xdr:cNvSpPr txBox="1"/>
      </xdr:nvSpPr>
      <xdr:spPr>
        <a:xfrm>
          <a:off x="1651187" y="7922559"/>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4270563</xdr:colOff>
      <xdr:row>41</xdr:row>
      <xdr:rowOff>33618</xdr:rowOff>
    </xdr:from>
    <xdr:to>
      <xdr:col>3</xdr:col>
      <xdr:colOff>574863</xdr:colOff>
      <xdr:row>47</xdr:row>
      <xdr:rowOff>122143</xdr:rowOff>
    </xdr:to>
    <xdr:sp macro="" textlink="">
      <xdr:nvSpPr>
        <xdr:cNvPr id="4" name="4 CuadroTexto">
          <a:extLst>
            <a:ext uri="{FF2B5EF4-FFF2-40B4-BE49-F238E27FC236}">
              <a16:creationId xmlns:a16="http://schemas.microsoft.com/office/drawing/2014/main" id="{11FCB9E8-E952-4387-BDBC-8A179FF03BAC}"/>
            </a:ext>
          </a:extLst>
        </xdr:cNvPr>
        <xdr:cNvSpPr txBox="1"/>
      </xdr:nvSpPr>
      <xdr:spPr>
        <a:xfrm>
          <a:off x="5032563" y="7922559"/>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784412</xdr:colOff>
      <xdr:row>50</xdr:row>
      <xdr:rowOff>42583</xdr:rowOff>
    </xdr:from>
    <xdr:to>
      <xdr:col>1</xdr:col>
      <xdr:colOff>3146612</xdr:colOff>
      <xdr:row>57</xdr:row>
      <xdr:rowOff>15688</xdr:rowOff>
    </xdr:to>
    <xdr:sp macro="" textlink="">
      <xdr:nvSpPr>
        <xdr:cNvPr id="5" name="5 CuadroTexto">
          <a:extLst>
            <a:ext uri="{FF2B5EF4-FFF2-40B4-BE49-F238E27FC236}">
              <a16:creationId xmlns:a16="http://schemas.microsoft.com/office/drawing/2014/main" id="{1927D1E9-7C7C-426B-A369-CF0D38BAC133}"/>
            </a:ext>
          </a:extLst>
        </xdr:cNvPr>
        <xdr:cNvSpPr txBox="1"/>
      </xdr:nvSpPr>
      <xdr:spPr>
        <a:xfrm>
          <a:off x="1546412" y="9141759"/>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1</xdr:col>
      <xdr:colOff>4356287</xdr:colOff>
      <xdr:row>50</xdr:row>
      <xdr:rowOff>71158</xdr:rowOff>
    </xdr:from>
    <xdr:to>
      <xdr:col>3</xdr:col>
      <xdr:colOff>584387</xdr:colOff>
      <xdr:row>57</xdr:row>
      <xdr:rowOff>34738</xdr:rowOff>
    </xdr:to>
    <xdr:sp macro="" textlink="">
      <xdr:nvSpPr>
        <xdr:cNvPr id="6" name="6 CuadroTexto">
          <a:extLst>
            <a:ext uri="{FF2B5EF4-FFF2-40B4-BE49-F238E27FC236}">
              <a16:creationId xmlns:a16="http://schemas.microsoft.com/office/drawing/2014/main" id="{4032F89A-9A29-4163-BED7-71F37B61505A}"/>
            </a:ext>
          </a:extLst>
        </xdr:cNvPr>
        <xdr:cNvSpPr txBox="1"/>
      </xdr:nvSpPr>
      <xdr:spPr>
        <a:xfrm>
          <a:off x="5118287" y="9170334"/>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twoCellAnchor editAs="oneCell">
    <xdr:from>
      <xdr:col>1</xdr:col>
      <xdr:colOff>369794</xdr:colOff>
      <xdr:row>3</xdr:row>
      <xdr:rowOff>123264</xdr:rowOff>
    </xdr:from>
    <xdr:to>
      <xdr:col>1</xdr:col>
      <xdr:colOff>1741394</xdr:colOff>
      <xdr:row>5</xdr:row>
      <xdr:rowOff>70131</xdr:rowOff>
    </xdr:to>
    <xdr:pic>
      <xdr:nvPicPr>
        <xdr:cNvPr id="7" name="Imagen 6">
          <a:extLst>
            <a:ext uri="{FF2B5EF4-FFF2-40B4-BE49-F238E27FC236}">
              <a16:creationId xmlns:a16="http://schemas.microsoft.com/office/drawing/2014/main" id="{3A4D8C13-733E-4416-BBF9-C3D8F1C5D5D3}"/>
            </a:ext>
          </a:extLst>
        </xdr:cNvPr>
        <xdr:cNvPicPr>
          <a:picLocks noChangeAspect="1"/>
        </xdr:cNvPicPr>
      </xdr:nvPicPr>
      <xdr:blipFill rotWithShape="1">
        <a:blip xmlns:r="http://schemas.openxmlformats.org/officeDocument/2006/relationships" r:embed="rId1"/>
        <a:srcRect l="3509" t="35350" r="36147" b="38594"/>
        <a:stretch/>
      </xdr:blipFill>
      <xdr:spPr>
        <a:xfrm>
          <a:off x="1131794" y="537882"/>
          <a:ext cx="1371600" cy="462337"/>
        </a:xfrm>
        <a:prstGeom prst="rect">
          <a:avLst/>
        </a:prstGeom>
      </xdr:spPr>
    </xdr:pic>
    <xdr:clientData/>
  </xdr:twoCellAnchor>
  <xdr:twoCellAnchor editAs="oneCell">
    <xdr:from>
      <xdr:col>2</xdr:col>
      <xdr:colOff>653860</xdr:colOff>
      <xdr:row>3</xdr:row>
      <xdr:rowOff>86909</xdr:rowOff>
    </xdr:from>
    <xdr:to>
      <xdr:col>3</xdr:col>
      <xdr:colOff>1043501</xdr:colOff>
      <xdr:row>5</xdr:row>
      <xdr:rowOff>95314</xdr:rowOff>
    </xdr:to>
    <xdr:pic>
      <xdr:nvPicPr>
        <xdr:cNvPr id="8" name="Imagen 7">
          <a:extLst>
            <a:ext uri="{FF2B5EF4-FFF2-40B4-BE49-F238E27FC236}">
              <a16:creationId xmlns:a16="http://schemas.microsoft.com/office/drawing/2014/main" id="{EC2E5534-3564-45A4-9ED2-B78365E21F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8713" y="501527"/>
          <a:ext cx="1622288" cy="523875"/>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133350</xdr:colOff>
      <xdr:row>38</xdr:row>
      <xdr:rowOff>19050</xdr:rowOff>
    </xdr:from>
    <xdr:to>
      <xdr:col>1</xdr:col>
      <xdr:colOff>2200275</xdr:colOff>
      <xdr:row>45</xdr:row>
      <xdr:rowOff>38100</xdr:rowOff>
    </xdr:to>
    <xdr:sp macro="" textlink="">
      <xdr:nvSpPr>
        <xdr:cNvPr id="2" name="3 CuadroTexto">
          <a:extLst>
            <a:ext uri="{FF2B5EF4-FFF2-40B4-BE49-F238E27FC236}">
              <a16:creationId xmlns:a16="http://schemas.microsoft.com/office/drawing/2014/main" id="{2EC3E73C-71CB-4BC4-99FF-7A9BE891F75E}"/>
            </a:ext>
          </a:extLst>
        </xdr:cNvPr>
        <xdr:cNvSpPr txBox="1"/>
      </xdr:nvSpPr>
      <xdr:spPr>
        <a:xfrm>
          <a:off x="152400" y="6781800"/>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219076</xdr:colOff>
      <xdr:row>38</xdr:row>
      <xdr:rowOff>19050</xdr:rowOff>
    </xdr:from>
    <xdr:to>
      <xdr:col>3</xdr:col>
      <xdr:colOff>1123951</xdr:colOff>
      <xdr:row>44</xdr:row>
      <xdr:rowOff>114299</xdr:rowOff>
    </xdr:to>
    <xdr:sp macro="" textlink="">
      <xdr:nvSpPr>
        <xdr:cNvPr id="3" name="4 CuadroTexto">
          <a:extLst>
            <a:ext uri="{FF2B5EF4-FFF2-40B4-BE49-F238E27FC236}">
              <a16:creationId xmlns:a16="http://schemas.microsoft.com/office/drawing/2014/main" id="{7146753C-5A64-4129-82E7-93B7BFA7934F}"/>
            </a:ext>
          </a:extLst>
        </xdr:cNvPr>
        <xdr:cNvSpPr txBox="1"/>
      </xdr:nvSpPr>
      <xdr:spPr>
        <a:xfrm>
          <a:off x="3533776" y="678180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28575</xdr:colOff>
      <xdr:row>47</xdr:row>
      <xdr:rowOff>38100</xdr:rowOff>
    </xdr:from>
    <xdr:to>
      <xdr:col>1</xdr:col>
      <xdr:colOff>2390775</xdr:colOff>
      <xdr:row>54</xdr:row>
      <xdr:rowOff>19050</xdr:rowOff>
    </xdr:to>
    <xdr:sp macro="" textlink="">
      <xdr:nvSpPr>
        <xdr:cNvPr id="4" name="5 CuadroTexto">
          <a:extLst>
            <a:ext uri="{FF2B5EF4-FFF2-40B4-BE49-F238E27FC236}">
              <a16:creationId xmlns:a16="http://schemas.microsoft.com/office/drawing/2014/main" id="{1964BF23-750F-46E7-AE7A-5999590FA3F6}"/>
            </a:ext>
          </a:extLst>
        </xdr:cNvPr>
        <xdr:cNvSpPr txBox="1"/>
      </xdr:nvSpPr>
      <xdr:spPr>
        <a:xfrm>
          <a:off x="47625" y="800100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2</xdr:col>
      <xdr:colOff>304800</xdr:colOff>
      <xdr:row>47</xdr:row>
      <xdr:rowOff>66675</xdr:rowOff>
    </xdr:from>
    <xdr:to>
      <xdr:col>3</xdr:col>
      <xdr:colOff>1133475</xdr:colOff>
      <xdr:row>54</xdr:row>
      <xdr:rowOff>38100</xdr:rowOff>
    </xdr:to>
    <xdr:sp macro="" textlink="">
      <xdr:nvSpPr>
        <xdr:cNvPr id="5" name="6 CuadroTexto">
          <a:extLst>
            <a:ext uri="{FF2B5EF4-FFF2-40B4-BE49-F238E27FC236}">
              <a16:creationId xmlns:a16="http://schemas.microsoft.com/office/drawing/2014/main" id="{57DD37AF-0573-412C-8D99-4493EB40CA5E}"/>
            </a:ext>
          </a:extLst>
        </xdr:cNvPr>
        <xdr:cNvSpPr txBox="1"/>
      </xdr:nvSpPr>
      <xdr:spPr>
        <a:xfrm>
          <a:off x="3619500" y="802957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twoCellAnchor editAs="oneCell">
    <xdr:from>
      <xdr:col>1</xdr:col>
      <xdr:colOff>66675</xdr:colOff>
      <xdr:row>7</xdr:row>
      <xdr:rowOff>55405</xdr:rowOff>
    </xdr:from>
    <xdr:to>
      <xdr:col>1</xdr:col>
      <xdr:colOff>1438275</xdr:colOff>
      <xdr:row>9</xdr:row>
      <xdr:rowOff>3392</xdr:rowOff>
    </xdr:to>
    <xdr:pic>
      <xdr:nvPicPr>
        <xdr:cNvPr id="6" name="Imagen 5">
          <a:extLst>
            <a:ext uri="{FF2B5EF4-FFF2-40B4-BE49-F238E27FC236}">
              <a16:creationId xmlns:a16="http://schemas.microsoft.com/office/drawing/2014/main" id="{5F815485-7843-4D47-A17D-7749EC648D7A}"/>
            </a:ext>
          </a:extLst>
        </xdr:cNvPr>
        <xdr:cNvPicPr>
          <a:picLocks noChangeAspect="1"/>
        </xdr:cNvPicPr>
      </xdr:nvPicPr>
      <xdr:blipFill rotWithShape="1">
        <a:blip xmlns:r="http://schemas.openxmlformats.org/officeDocument/2006/relationships" r:embed="rId1"/>
        <a:srcRect l="3509" t="35350" r="36147" b="38594"/>
        <a:stretch/>
      </xdr:blipFill>
      <xdr:spPr>
        <a:xfrm>
          <a:off x="85725" y="1122205"/>
          <a:ext cx="1371600" cy="462337"/>
        </a:xfrm>
        <a:prstGeom prst="rect">
          <a:avLst/>
        </a:prstGeom>
      </xdr:spPr>
    </xdr:pic>
    <xdr:clientData/>
  </xdr:twoCellAnchor>
  <xdr:twoCellAnchor editAs="oneCell">
    <xdr:from>
      <xdr:col>2</xdr:col>
      <xdr:colOff>1013569</xdr:colOff>
      <xdr:row>7</xdr:row>
      <xdr:rowOff>66675</xdr:rowOff>
    </xdr:from>
    <xdr:to>
      <xdr:col>4</xdr:col>
      <xdr:colOff>26007</xdr:colOff>
      <xdr:row>9</xdr:row>
      <xdr:rowOff>76200</xdr:rowOff>
    </xdr:to>
    <xdr:pic>
      <xdr:nvPicPr>
        <xdr:cNvPr id="7" name="Imagen 6">
          <a:extLst>
            <a:ext uri="{FF2B5EF4-FFF2-40B4-BE49-F238E27FC236}">
              <a16:creationId xmlns:a16="http://schemas.microsoft.com/office/drawing/2014/main" id="{A9FA34B0-99D6-4090-9E5E-C2CEE82503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8269" y="1133475"/>
          <a:ext cx="1622288" cy="5238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133006</xdr:rowOff>
    </xdr:from>
    <xdr:to>
      <xdr:col>0</xdr:col>
      <xdr:colOff>2018099</xdr:colOff>
      <xdr:row>3</xdr:row>
      <xdr:rowOff>133350</xdr:rowOff>
    </xdr:to>
    <xdr:pic>
      <xdr:nvPicPr>
        <xdr:cNvPr id="7" name="Imagen 6">
          <a:extLst>
            <a:ext uri="{FF2B5EF4-FFF2-40B4-BE49-F238E27FC236}">
              <a16:creationId xmlns:a16="http://schemas.microsoft.com/office/drawing/2014/main" id="{B854BA9A-CF22-4BBF-B90E-9B46B766BD19}"/>
            </a:ext>
          </a:extLst>
        </xdr:cNvPr>
        <xdr:cNvPicPr>
          <a:picLocks noChangeAspect="1"/>
        </xdr:cNvPicPr>
      </xdr:nvPicPr>
      <xdr:blipFill rotWithShape="1">
        <a:blip xmlns:r="http://schemas.openxmlformats.org/officeDocument/2006/relationships" r:embed="rId1"/>
        <a:srcRect l="3509" t="35350" r="36147" b="38594"/>
        <a:stretch/>
      </xdr:blipFill>
      <xdr:spPr>
        <a:xfrm>
          <a:off x="276225" y="133006"/>
          <a:ext cx="1894274" cy="638519"/>
        </a:xfrm>
        <a:prstGeom prst="rect">
          <a:avLst/>
        </a:prstGeom>
      </xdr:spPr>
    </xdr:pic>
    <xdr:clientData/>
  </xdr:twoCellAnchor>
  <xdr:twoCellAnchor editAs="oneCell">
    <xdr:from>
      <xdr:col>4</xdr:col>
      <xdr:colOff>954086</xdr:colOff>
      <xdr:row>0</xdr:row>
      <xdr:rowOff>104775</xdr:rowOff>
    </xdr:from>
    <xdr:to>
      <xdr:col>6</xdr:col>
      <xdr:colOff>904875</xdr:colOff>
      <xdr:row>4</xdr:row>
      <xdr:rowOff>0</xdr:rowOff>
    </xdr:to>
    <xdr:pic>
      <xdr:nvPicPr>
        <xdr:cNvPr id="8" name="Imagen 7">
          <a:extLst>
            <a:ext uri="{FF2B5EF4-FFF2-40B4-BE49-F238E27FC236}">
              <a16:creationId xmlns:a16="http://schemas.microsoft.com/office/drawing/2014/main" id="{699552BB-C998-4F6D-9BDD-E2DDA7EBB0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16936" y="104775"/>
          <a:ext cx="2389189" cy="771525"/>
        </a:xfrm>
        <a:prstGeom prst="rect">
          <a:avLst/>
        </a:prstGeom>
        <a:noFill/>
        <a:ln>
          <a:noFill/>
        </a:ln>
      </xdr:spPr>
    </xdr:pic>
    <xdr:clientData/>
  </xdr:twoCellAnchor>
  <xdr:twoCellAnchor>
    <xdr:from>
      <xdr:col>0</xdr:col>
      <xdr:colOff>0</xdr:colOff>
      <xdr:row>72</xdr:row>
      <xdr:rowOff>95250</xdr:rowOff>
    </xdr:from>
    <xdr:to>
      <xdr:col>0</xdr:col>
      <xdr:colOff>2162175</xdr:colOff>
      <xdr:row>79</xdr:row>
      <xdr:rowOff>104775</xdr:rowOff>
    </xdr:to>
    <xdr:sp macro="" textlink="">
      <xdr:nvSpPr>
        <xdr:cNvPr id="9" name="3 CuadroTexto">
          <a:extLst>
            <a:ext uri="{FF2B5EF4-FFF2-40B4-BE49-F238E27FC236}">
              <a16:creationId xmlns:a16="http://schemas.microsoft.com/office/drawing/2014/main" id="{F3A06D2B-C17C-4FB1-9AB5-71A2CA2787E5}"/>
            </a:ext>
          </a:extLst>
        </xdr:cNvPr>
        <xdr:cNvSpPr txBox="1"/>
      </xdr:nvSpPr>
      <xdr:spPr>
        <a:xfrm>
          <a:off x="0" y="16125825"/>
          <a:ext cx="216217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0</xdr:col>
      <xdr:colOff>2457450</xdr:colOff>
      <xdr:row>72</xdr:row>
      <xdr:rowOff>85724</xdr:rowOff>
    </xdr:from>
    <xdr:to>
      <xdr:col>1</xdr:col>
      <xdr:colOff>1028700</xdr:colOff>
      <xdr:row>79</xdr:row>
      <xdr:rowOff>28574</xdr:rowOff>
    </xdr:to>
    <xdr:sp macro="" textlink="">
      <xdr:nvSpPr>
        <xdr:cNvPr id="10" name="4 CuadroTexto">
          <a:extLst>
            <a:ext uri="{FF2B5EF4-FFF2-40B4-BE49-F238E27FC236}">
              <a16:creationId xmlns:a16="http://schemas.microsoft.com/office/drawing/2014/main" id="{DED0CF70-84A6-4EF1-9AE1-71F3504C6069}"/>
            </a:ext>
          </a:extLst>
        </xdr:cNvPr>
        <xdr:cNvSpPr txBox="1"/>
      </xdr:nvSpPr>
      <xdr:spPr>
        <a:xfrm>
          <a:off x="2609850" y="14611349"/>
          <a:ext cx="27241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371475</xdr:colOff>
      <xdr:row>72</xdr:row>
      <xdr:rowOff>85725</xdr:rowOff>
    </xdr:from>
    <xdr:to>
      <xdr:col>4</xdr:col>
      <xdr:colOff>504825</xdr:colOff>
      <xdr:row>79</xdr:row>
      <xdr:rowOff>0</xdr:rowOff>
    </xdr:to>
    <xdr:sp macro="" textlink="">
      <xdr:nvSpPr>
        <xdr:cNvPr id="11" name="5 CuadroTexto">
          <a:extLst>
            <a:ext uri="{FF2B5EF4-FFF2-40B4-BE49-F238E27FC236}">
              <a16:creationId xmlns:a16="http://schemas.microsoft.com/office/drawing/2014/main" id="{5691674A-0CE3-4219-8D9F-8947EFDBF86A}"/>
            </a:ext>
          </a:extLst>
        </xdr:cNvPr>
        <xdr:cNvSpPr txBox="1"/>
      </xdr:nvSpPr>
      <xdr:spPr>
        <a:xfrm>
          <a:off x="5762625" y="14611350"/>
          <a:ext cx="23050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4</xdr:col>
      <xdr:colOff>904875</xdr:colOff>
      <xdr:row>72</xdr:row>
      <xdr:rowOff>85725</xdr:rowOff>
    </xdr:from>
    <xdr:to>
      <xdr:col>6</xdr:col>
      <xdr:colOff>990600</xdr:colOff>
      <xdr:row>78</xdr:row>
      <xdr:rowOff>133350</xdr:rowOff>
    </xdr:to>
    <xdr:sp macro="" textlink="">
      <xdr:nvSpPr>
        <xdr:cNvPr id="12" name="6 CuadroTexto">
          <a:extLst>
            <a:ext uri="{FF2B5EF4-FFF2-40B4-BE49-F238E27FC236}">
              <a16:creationId xmlns:a16="http://schemas.microsoft.com/office/drawing/2014/main" id="{1AAB1BC4-99AD-4E96-A277-611BFE26F016}"/>
            </a:ext>
          </a:extLst>
        </xdr:cNvPr>
        <xdr:cNvSpPr txBox="1"/>
      </xdr:nvSpPr>
      <xdr:spPr>
        <a:xfrm>
          <a:off x="8467725" y="14611350"/>
          <a:ext cx="2257425"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771525</xdr:colOff>
      <xdr:row>42</xdr:row>
      <xdr:rowOff>47625</xdr:rowOff>
    </xdr:from>
    <xdr:to>
      <xdr:col>1</xdr:col>
      <xdr:colOff>2838450</xdr:colOff>
      <xdr:row>49</xdr:row>
      <xdr:rowOff>66675</xdr:rowOff>
    </xdr:to>
    <xdr:sp macro="" textlink="">
      <xdr:nvSpPr>
        <xdr:cNvPr id="2" name="3 CuadroTexto">
          <a:extLst>
            <a:ext uri="{FF2B5EF4-FFF2-40B4-BE49-F238E27FC236}">
              <a16:creationId xmlns:a16="http://schemas.microsoft.com/office/drawing/2014/main" id="{6095F61F-895F-4929-8265-87E200446AEC}"/>
            </a:ext>
          </a:extLst>
        </xdr:cNvPr>
        <xdr:cNvSpPr txBox="1"/>
      </xdr:nvSpPr>
      <xdr:spPr>
        <a:xfrm>
          <a:off x="1533525" y="8020050"/>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4152901</xdr:colOff>
      <xdr:row>42</xdr:row>
      <xdr:rowOff>47625</xdr:rowOff>
    </xdr:from>
    <xdr:to>
      <xdr:col>3</xdr:col>
      <xdr:colOff>457201</xdr:colOff>
      <xdr:row>49</xdr:row>
      <xdr:rowOff>9524</xdr:rowOff>
    </xdr:to>
    <xdr:sp macro="" textlink="">
      <xdr:nvSpPr>
        <xdr:cNvPr id="3" name="4 CuadroTexto">
          <a:extLst>
            <a:ext uri="{FF2B5EF4-FFF2-40B4-BE49-F238E27FC236}">
              <a16:creationId xmlns:a16="http://schemas.microsoft.com/office/drawing/2014/main" id="{98DEB5B5-5BC4-4B6D-87CB-E29CC43A3838}"/>
            </a:ext>
          </a:extLst>
        </xdr:cNvPr>
        <xdr:cNvSpPr txBox="1"/>
      </xdr:nvSpPr>
      <xdr:spPr>
        <a:xfrm>
          <a:off x="4914901" y="8020050"/>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1</xdr:col>
      <xdr:colOff>666750</xdr:colOff>
      <xdr:row>51</xdr:row>
      <xdr:rowOff>66675</xdr:rowOff>
    </xdr:from>
    <xdr:to>
      <xdr:col>1</xdr:col>
      <xdr:colOff>3028950</xdr:colOff>
      <xdr:row>58</xdr:row>
      <xdr:rowOff>47625</xdr:rowOff>
    </xdr:to>
    <xdr:sp macro="" textlink="">
      <xdr:nvSpPr>
        <xdr:cNvPr id="4" name="5 CuadroTexto">
          <a:extLst>
            <a:ext uri="{FF2B5EF4-FFF2-40B4-BE49-F238E27FC236}">
              <a16:creationId xmlns:a16="http://schemas.microsoft.com/office/drawing/2014/main" id="{4BE3D819-A6B6-4D1F-BC22-FC7C438292A5}"/>
            </a:ext>
          </a:extLst>
        </xdr:cNvPr>
        <xdr:cNvSpPr txBox="1"/>
      </xdr:nvSpPr>
      <xdr:spPr>
        <a:xfrm>
          <a:off x="1428750" y="9239250"/>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1</xdr:col>
      <xdr:colOff>4238625</xdr:colOff>
      <xdr:row>51</xdr:row>
      <xdr:rowOff>95250</xdr:rowOff>
    </xdr:from>
    <xdr:to>
      <xdr:col>3</xdr:col>
      <xdr:colOff>466725</xdr:colOff>
      <xdr:row>58</xdr:row>
      <xdr:rowOff>66675</xdr:rowOff>
    </xdr:to>
    <xdr:sp macro="" textlink="">
      <xdr:nvSpPr>
        <xdr:cNvPr id="5" name="6 CuadroTexto">
          <a:extLst>
            <a:ext uri="{FF2B5EF4-FFF2-40B4-BE49-F238E27FC236}">
              <a16:creationId xmlns:a16="http://schemas.microsoft.com/office/drawing/2014/main" id="{E5F46341-1B5E-4C43-A89D-9DFB431EF272}"/>
            </a:ext>
          </a:extLst>
        </xdr:cNvPr>
        <xdr:cNvSpPr txBox="1"/>
      </xdr:nvSpPr>
      <xdr:spPr>
        <a:xfrm>
          <a:off x="5000625" y="9267825"/>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twoCellAnchor editAs="oneCell">
    <xdr:from>
      <xdr:col>1</xdr:col>
      <xdr:colOff>247650</xdr:colOff>
      <xdr:row>4</xdr:row>
      <xdr:rowOff>200025</xdr:rowOff>
    </xdr:from>
    <xdr:to>
      <xdr:col>1</xdr:col>
      <xdr:colOff>1619250</xdr:colOff>
      <xdr:row>6</xdr:row>
      <xdr:rowOff>71812</xdr:rowOff>
    </xdr:to>
    <xdr:pic>
      <xdr:nvPicPr>
        <xdr:cNvPr id="6" name="Imagen 5">
          <a:extLst>
            <a:ext uri="{FF2B5EF4-FFF2-40B4-BE49-F238E27FC236}">
              <a16:creationId xmlns:a16="http://schemas.microsoft.com/office/drawing/2014/main" id="{D0131B1A-F0CA-444D-978B-377255BA5227}"/>
            </a:ext>
          </a:extLst>
        </xdr:cNvPr>
        <xdr:cNvPicPr>
          <a:picLocks noChangeAspect="1"/>
        </xdr:cNvPicPr>
      </xdr:nvPicPr>
      <xdr:blipFill rotWithShape="1">
        <a:blip xmlns:r="http://schemas.openxmlformats.org/officeDocument/2006/relationships" r:embed="rId1"/>
        <a:srcRect l="3509" t="35350" r="36147" b="38594"/>
        <a:stretch/>
      </xdr:blipFill>
      <xdr:spPr>
        <a:xfrm>
          <a:off x="1009650" y="742950"/>
          <a:ext cx="1371600" cy="462337"/>
        </a:xfrm>
        <a:prstGeom prst="rect">
          <a:avLst/>
        </a:prstGeom>
      </xdr:spPr>
    </xdr:pic>
    <xdr:clientData/>
  </xdr:twoCellAnchor>
  <xdr:twoCellAnchor editAs="oneCell">
    <xdr:from>
      <xdr:col>2</xdr:col>
      <xdr:colOff>689719</xdr:colOff>
      <xdr:row>4</xdr:row>
      <xdr:rowOff>144620</xdr:rowOff>
    </xdr:from>
    <xdr:to>
      <xdr:col>3</xdr:col>
      <xdr:colOff>1083282</xdr:colOff>
      <xdr:row>6</xdr:row>
      <xdr:rowOff>77945</xdr:rowOff>
    </xdr:to>
    <xdr:pic>
      <xdr:nvPicPr>
        <xdr:cNvPr id="7" name="Imagen 6">
          <a:extLst>
            <a:ext uri="{FF2B5EF4-FFF2-40B4-BE49-F238E27FC236}">
              <a16:creationId xmlns:a16="http://schemas.microsoft.com/office/drawing/2014/main" id="{7A619D9E-4471-4026-98DD-18E941E1AA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28494" y="687545"/>
          <a:ext cx="1622288" cy="523875"/>
        </a:xfrm>
        <a:prstGeom prst="rect">
          <a:avLst/>
        </a:prstGeom>
        <a:noFill/>
        <a:ln>
          <a:noFill/>
        </a:ln>
      </xdr:spPr>
    </xdr:pic>
    <xdr:clientData/>
  </xdr:twoCellAnchor>
</xdr:wsDr>
</file>

<file path=xl/drawings/drawing71.xml><?xml version="1.0" encoding="utf-8"?>
<xdr:wsDr xmlns:xdr="http://schemas.openxmlformats.org/drawingml/2006/spreadsheetDrawing" xmlns:a="http://schemas.openxmlformats.org/drawingml/2006/main">
  <xdr:twoCellAnchor>
    <xdr:from>
      <xdr:col>2</xdr:col>
      <xdr:colOff>285750</xdr:colOff>
      <xdr:row>35</xdr:row>
      <xdr:rowOff>9525</xdr:rowOff>
    </xdr:from>
    <xdr:to>
      <xdr:col>2</xdr:col>
      <xdr:colOff>2352675</xdr:colOff>
      <xdr:row>42</xdr:row>
      <xdr:rowOff>28575</xdr:rowOff>
    </xdr:to>
    <xdr:sp macro="" textlink="">
      <xdr:nvSpPr>
        <xdr:cNvPr id="2" name="3 CuadroTexto">
          <a:extLst>
            <a:ext uri="{FF2B5EF4-FFF2-40B4-BE49-F238E27FC236}">
              <a16:creationId xmlns:a16="http://schemas.microsoft.com/office/drawing/2014/main" id="{076AF8A4-AAB8-40F1-9B37-B3609BAE9C38}"/>
            </a:ext>
          </a:extLst>
        </xdr:cNvPr>
        <xdr:cNvSpPr txBox="1"/>
      </xdr:nvSpPr>
      <xdr:spPr>
        <a:xfrm>
          <a:off x="1809750" y="6200775"/>
          <a:ext cx="20669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3</xdr:col>
      <xdr:colOff>371476</xdr:colOff>
      <xdr:row>35</xdr:row>
      <xdr:rowOff>9525</xdr:rowOff>
    </xdr:from>
    <xdr:to>
      <xdr:col>4</xdr:col>
      <xdr:colOff>1276351</xdr:colOff>
      <xdr:row>41</xdr:row>
      <xdr:rowOff>104774</xdr:rowOff>
    </xdr:to>
    <xdr:sp macro="" textlink="">
      <xdr:nvSpPr>
        <xdr:cNvPr id="3" name="4 CuadroTexto">
          <a:extLst>
            <a:ext uri="{FF2B5EF4-FFF2-40B4-BE49-F238E27FC236}">
              <a16:creationId xmlns:a16="http://schemas.microsoft.com/office/drawing/2014/main" id="{B638966C-E00F-4ED4-9541-F7A70075F2AE}"/>
            </a:ext>
          </a:extLst>
        </xdr:cNvPr>
        <xdr:cNvSpPr txBox="1"/>
      </xdr:nvSpPr>
      <xdr:spPr>
        <a:xfrm>
          <a:off x="5191126" y="6200775"/>
          <a:ext cx="2209800" cy="89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180975</xdr:colOff>
      <xdr:row>44</xdr:row>
      <xdr:rowOff>28575</xdr:rowOff>
    </xdr:from>
    <xdr:to>
      <xdr:col>2</xdr:col>
      <xdr:colOff>2543175</xdr:colOff>
      <xdr:row>51</xdr:row>
      <xdr:rowOff>9525</xdr:rowOff>
    </xdr:to>
    <xdr:sp macro="" textlink="">
      <xdr:nvSpPr>
        <xdr:cNvPr id="4" name="5 CuadroTexto">
          <a:extLst>
            <a:ext uri="{FF2B5EF4-FFF2-40B4-BE49-F238E27FC236}">
              <a16:creationId xmlns:a16="http://schemas.microsoft.com/office/drawing/2014/main" id="{F76511E3-8BA0-4CBE-9E43-E223EC33F03F}"/>
            </a:ext>
          </a:extLst>
        </xdr:cNvPr>
        <xdr:cNvSpPr txBox="1"/>
      </xdr:nvSpPr>
      <xdr:spPr>
        <a:xfrm>
          <a:off x="1704975" y="7419975"/>
          <a:ext cx="23622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3</xdr:col>
      <xdr:colOff>457200</xdr:colOff>
      <xdr:row>44</xdr:row>
      <xdr:rowOff>57150</xdr:rowOff>
    </xdr:from>
    <xdr:to>
      <xdr:col>4</xdr:col>
      <xdr:colOff>1285875</xdr:colOff>
      <xdr:row>51</xdr:row>
      <xdr:rowOff>28575</xdr:rowOff>
    </xdr:to>
    <xdr:sp macro="" textlink="">
      <xdr:nvSpPr>
        <xdr:cNvPr id="5" name="6 CuadroTexto">
          <a:extLst>
            <a:ext uri="{FF2B5EF4-FFF2-40B4-BE49-F238E27FC236}">
              <a16:creationId xmlns:a16="http://schemas.microsoft.com/office/drawing/2014/main" id="{05D9782D-E828-4B48-89FB-0FC072ABC381}"/>
            </a:ext>
          </a:extLst>
        </xdr:cNvPr>
        <xdr:cNvSpPr txBox="1"/>
      </xdr:nvSpPr>
      <xdr:spPr>
        <a:xfrm>
          <a:off x="5276850" y="7448550"/>
          <a:ext cx="21336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twoCellAnchor editAs="oneCell">
    <xdr:from>
      <xdr:col>2</xdr:col>
      <xdr:colOff>171450</xdr:colOff>
      <xdr:row>4</xdr:row>
      <xdr:rowOff>253611</xdr:rowOff>
    </xdr:from>
    <xdr:to>
      <xdr:col>2</xdr:col>
      <xdr:colOff>1181100</xdr:colOff>
      <xdr:row>6</xdr:row>
      <xdr:rowOff>79592</xdr:rowOff>
    </xdr:to>
    <xdr:pic>
      <xdr:nvPicPr>
        <xdr:cNvPr id="6" name="Imagen 5">
          <a:extLst>
            <a:ext uri="{FF2B5EF4-FFF2-40B4-BE49-F238E27FC236}">
              <a16:creationId xmlns:a16="http://schemas.microsoft.com/office/drawing/2014/main" id="{A0C3D258-2694-475A-8EB1-8A3513073083}"/>
            </a:ext>
          </a:extLst>
        </xdr:cNvPr>
        <xdr:cNvPicPr>
          <a:picLocks noChangeAspect="1"/>
        </xdr:cNvPicPr>
      </xdr:nvPicPr>
      <xdr:blipFill rotWithShape="1">
        <a:blip xmlns:r="http://schemas.openxmlformats.org/officeDocument/2006/relationships" r:embed="rId1"/>
        <a:srcRect l="3509" t="35350" r="36147" b="38594"/>
        <a:stretch/>
      </xdr:blipFill>
      <xdr:spPr>
        <a:xfrm>
          <a:off x="1695450" y="796536"/>
          <a:ext cx="1009650" cy="340331"/>
        </a:xfrm>
        <a:prstGeom prst="rect">
          <a:avLst/>
        </a:prstGeom>
      </xdr:spPr>
    </xdr:pic>
    <xdr:clientData/>
  </xdr:twoCellAnchor>
  <xdr:twoCellAnchor editAs="oneCell">
    <xdr:from>
      <xdr:col>4</xdr:col>
      <xdr:colOff>13444</xdr:colOff>
      <xdr:row>4</xdr:row>
      <xdr:rowOff>204920</xdr:rowOff>
    </xdr:from>
    <xdr:to>
      <xdr:col>4</xdr:col>
      <xdr:colOff>1207628</xdr:colOff>
      <xdr:row>6</xdr:row>
      <xdr:rowOff>76200</xdr:rowOff>
    </xdr:to>
    <xdr:pic>
      <xdr:nvPicPr>
        <xdr:cNvPr id="7" name="Imagen 6">
          <a:extLst>
            <a:ext uri="{FF2B5EF4-FFF2-40B4-BE49-F238E27FC236}">
              <a16:creationId xmlns:a16="http://schemas.microsoft.com/office/drawing/2014/main" id="{EE00EFD5-FDC2-45AA-AAB4-D1004B9AF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8019" y="747845"/>
          <a:ext cx="1194184" cy="385630"/>
        </a:xfrm>
        <a:prstGeom prst="rect">
          <a:avLst/>
        </a:prstGeom>
        <a:noFill/>
        <a:ln>
          <a:noFill/>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342900</xdr:colOff>
      <xdr:row>0</xdr:row>
      <xdr:rowOff>67731</xdr:rowOff>
    </xdr:from>
    <xdr:to>
      <xdr:col>2</xdr:col>
      <xdr:colOff>200025</xdr:colOff>
      <xdr:row>2</xdr:row>
      <xdr:rowOff>88066</xdr:rowOff>
    </xdr:to>
    <xdr:pic>
      <xdr:nvPicPr>
        <xdr:cNvPr id="7" name="Imagen 6">
          <a:extLst>
            <a:ext uri="{FF2B5EF4-FFF2-40B4-BE49-F238E27FC236}">
              <a16:creationId xmlns:a16="http://schemas.microsoft.com/office/drawing/2014/main" id="{7AF61287-F2D6-405F-BB0E-759D3D8EC3E0}"/>
            </a:ext>
          </a:extLst>
        </xdr:cNvPr>
        <xdr:cNvPicPr>
          <a:picLocks noChangeAspect="1"/>
        </xdr:cNvPicPr>
      </xdr:nvPicPr>
      <xdr:blipFill rotWithShape="1">
        <a:blip xmlns:r="http://schemas.openxmlformats.org/officeDocument/2006/relationships" r:embed="rId1"/>
        <a:srcRect l="3509" t="35350" r="36147" b="38594"/>
        <a:stretch/>
      </xdr:blipFill>
      <xdr:spPr>
        <a:xfrm>
          <a:off x="342900" y="67731"/>
          <a:ext cx="1190625" cy="401335"/>
        </a:xfrm>
        <a:prstGeom prst="rect">
          <a:avLst/>
        </a:prstGeom>
      </xdr:spPr>
    </xdr:pic>
    <xdr:clientData/>
  </xdr:twoCellAnchor>
  <xdr:twoCellAnchor editAs="oneCell">
    <xdr:from>
      <xdr:col>10</xdr:col>
      <xdr:colOff>419101</xdr:colOff>
      <xdr:row>0</xdr:row>
      <xdr:rowOff>57150</xdr:rowOff>
    </xdr:from>
    <xdr:to>
      <xdr:col>10</xdr:col>
      <xdr:colOff>1734193</xdr:colOff>
      <xdr:row>2</xdr:row>
      <xdr:rowOff>100824</xdr:rowOff>
    </xdr:to>
    <xdr:pic>
      <xdr:nvPicPr>
        <xdr:cNvPr id="8" name="Imagen 7">
          <a:extLst>
            <a:ext uri="{FF2B5EF4-FFF2-40B4-BE49-F238E27FC236}">
              <a16:creationId xmlns:a16="http://schemas.microsoft.com/office/drawing/2014/main" id="{A008BFFA-41C0-4A23-9A81-C0BC7967FA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6251" y="57150"/>
          <a:ext cx="1315092" cy="424674"/>
        </a:xfrm>
        <a:prstGeom prst="rect">
          <a:avLst/>
        </a:prstGeom>
        <a:noFill/>
        <a:ln>
          <a:noFill/>
        </a:ln>
      </xdr:spPr>
    </xdr:pic>
    <xdr:clientData/>
  </xdr:twoCellAnchor>
  <xdr:twoCellAnchor>
    <xdr:from>
      <xdr:col>0</xdr:col>
      <xdr:colOff>57150</xdr:colOff>
      <xdr:row>72</xdr:row>
      <xdr:rowOff>180976</xdr:rowOff>
    </xdr:from>
    <xdr:to>
      <xdr:col>3</xdr:col>
      <xdr:colOff>342900</xdr:colOff>
      <xdr:row>78</xdr:row>
      <xdr:rowOff>85726</xdr:rowOff>
    </xdr:to>
    <xdr:sp macro="" textlink="">
      <xdr:nvSpPr>
        <xdr:cNvPr id="2" name="3 CuadroTexto">
          <a:extLst>
            <a:ext uri="{FF2B5EF4-FFF2-40B4-BE49-F238E27FC236}">
              <a16:creationId xmlns:a16="http://schemas.microsoft.com/office/drawing/2014/main" id="{75FFB491-50C0-42D1-B396-E2FF95EDFBA8}"/>
            </a:ext>
          </a:extLst>
        </xdr:cNvPr>
        <xdr:cNvSpPr txBox="1"/>
      </xdr:nvSpPr>
      <xdr:spPr>
        <a:xfrm>
          <a:off x="57150" y="48777526"/>
          <a:ext cx="238125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2</xdr:col>
      <xdr:colOff>723900</xdr:colOff>
      <xdr:row>72</xdr:row>
      <xdr:rowOff>171451</xdr:rowOff>
    </xdr:from>
    <xdr:to>
      <xdr:col>6</xdr:col>
      <xdr:colOff>333375</xdr:colOff>
      <xdr:row>78</xdr:row>
      <xdr:rowOff>19051</xdr:rowOff>
    </xdr:to>
    <xdr:sp macro="" textlink="">
      <xdr:nvSpPr>
        <xdr:cNvPr id="3" name="4 CuadroTexto">
          <a:extLst>
            <a:ext uri="{FF2B5EF4-FFF2-40B4-BE49-F238E27FC236}">
              <a16:creationId xmlns:a16="http://schemas.microsoft.com/office/drawing/2014/main" id="{FE19AB68-6E5D-4D09-B2F2-2C4B4D867B61}"/>
            </a:ext>
          </a:extLst>
        </xdr:cNvPr>
        <xdr:cNvSpPr txBox="1"/>
      </xdr:nvSpPr>
      <xdr:spPr>
        <a:xfrm>
          <a:off x="2247900" y="48768001"/>
          <a:ext cx="26574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p>
        <a:p>
          <a:pPr algn="ct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5</xdr:col>
      <xdr:colOff>438150</xdr:colOff>
      <xdr:row>72</xdr:row>
      <xdr:rowOff>171451</xdr:rowOff>
    </xdr:from>
    <xdr:to>
      <xdr:col>9</xdr:col>
      <xdr:colOff>314325</xdr:colOff>
      <xdr:row>78</xdr:row>
      <xdr:rowOff>38101</xdr:rowOff>
    </xdr:to>
    <xdr:sp macro="" textlink="">
      <xdr:nvSpPr>
        <xdr:cNvPr id="9" name="5 CuadroTexto">
          <a:extLst>
            <a:ext uri="{FF2B5EF4-FFF2-40B4-BE49-F238E27FC236}">
              <a16:creationId xmlns:a16="http://schemas.microsoft.com/office/drawing/2014/main" id="{144FBFD3-14AF-4263-9115-A6D224111BF4}"/>
            </a:ext>
          </a:extLst>
        </xdr:cNvPr>
        <xdr:cNvSpPr txBox="1"/>
      </xdr:nvSpPr>
      <xdr:spPr>
        <a:xfrm>
          <a:off x="4248150" y="48768001"/>
          <a:ext cx="298132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8</xdr:col>
      <xdr:colOff>714375</xdr:colOff>
      <xdr:row>72</xdr:row>
      <xdr:rowOff>171450</xdr:rowOff>
    </xdr:from>
    <xdr:to>
      <xdr:col>10</xdr:col>
      <xdr:colOff>1552575</xdr:colOff>
      <xdr:row>77</xdr:row>
      <xdr:rowOff>161925</xdr:rowOff>
    </xdr:to>
    <xdr:sp macro="" textlink="">
      <xdr:nvSpPr>
        <xdr:cNvPr id="10" name="6 CuadroTexto">
          <a:extLst>
            <a:ext uri="{FF2B5EF4-FFF2-40B4-BE49-F238E27FC236}">
              <a16:creationId xmlns:a16="http://schemas.microsoft.com/office/drawing/2014/main" id="{CD4B47AD-B8CD-478E-8FA8-9A3FFC764103}"/>
            </a:ext>
          </a:extLst>
        </xdr:cNvPr>
        <xdr:cNvSpPr txBox="1"/>
      </xdr:nvSpPr>
      <xdr:spPr>
        <a:xfrm>
          <a:off x="6867525" y="48768000"/>
          <a:ext cx="236220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p>
        <a:p>
          <a:pPr algn="ct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257175</xdr:colOff>
      <xdr:row>1</xdr:row>
      <xdr:rowOff>47281</xdr:rowOff>
    </xdr:from>
    <xdr:to>
      <xdr:col>1</xdr:col>
      <xdr:colOff>1665674</xdr:colOff>
      <xdr:row>4</xdr:row>
      <xdr:rowOff>85725</xdr:rowOff>
    </xdr:to>
    <xdr:pic>
      <xdr:nvPicPr>
        <xdr:cNvPr id="7" name="Imagen 6">
          <a:extLst>
            <a:ext uri="{FF2B5EF4-FFF2-40B4-BE49-F238E27FC236}">
              <a16:creationId xmlns:a16="http://schemas.microsoft.com/office/drawing/2014/main" id="{7E10652B-3427-444B-B829-5612FDA8C33A}"/>
            </a:ext>
          </a:extLst>
        </xdr:cNvPr>
        <xdr:cNvPicPr>
          <a:picLocks noChangeAspect="1"/>
        </xdr:cNvPicPr>
      </xdr:nvPicPr>
      <xdr:blipFill rotWithShape="1">
        <a:blip xmlns:r="http://schemas.openxmlformats.org/officeDocument/2006/relationships" r:embed="rId1"/>
        <a:srcRect l="3509" t="35350" r="36147" b="38594"/>
        <a:stretch/>
      </xdr:blipFill>
      <xdr:spPr>
        <a:xfrm>
          <a:off x="257175" y="209206"/>
          <a:ext cx="1894274" cy="638519"/>
        </a:xfrm>
        <a:prstGeom prst="rect">
          <a:avLst/>
        </a:prstGeom>
      </xdr:spPr>
    </xdr:pic>
    <xdr:clientData/>
  </xdr:twoCellAnchor>
  <xdr:twoCellAnchor editAs="oneCell">
    <xdr:from>
      <xdr:col>5</xdr:col>
      <xdr:colOff>1135061</xdr:colOff>
      <xdr:row>0</xdr:row>
      <xdr:rowOff>104775</xdr:rowOff>
    </xdr:from>
    <xdr:to>
      <xdr:col>7</xdr:col>
      <xdr:colOff>914400</xdr:colOff>
      <xdr:row>4</xdr:row>
      <xdr:rowOff>114300</xdr:rowOff>
    </xdr:to>
    <xdr:pic>
      <xdr:nvPicPr>
        <xdr:cNvPr id="8" name="Imagen 7">
          <a:extLst>
            <a:ext uri="{FF2B5EF4-FFF2-40B4-BE49-F238E27FC236}">
              <a16:creationId xmlns:a16="http://schemas.microsoft.com/office/drawing/2014/main" id="{D32E8E3A-4999-4826-B412-218E12A9CD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50461" y="104775"/>
          <a:ext cx="2389189" cy="771525"/>
        </a:xfrm>
        <a:prstGeom prst="rect">
          <a:avLst/>
        </a:prstGeom>
        <a:noFill/>
        <a:ln>
          <a:noFill/>
        </a:ln>
      </xdr:spPr>
    </xdr:pic>
    <xdr:clientData/>
  </xdr:twoCellAnchor>
  <xdr:twoCellAnchor>
    <xdr:from>
      <xdr:col>0</xdr:col>
      <xdr:colOff>0</xdr:colOff>
      <xdr:row>85</xdr:row>
      <xdr:rowOff>19051</xdr:rowOff>
    </xdr:from>
    <xdr:to>
      <xdr:col>1</xdr:col>
      <xdr:colOff>1647825</xdr:colOff>
      <xdr:row>91</xdr:row>
      <xdr:rowOff>38101</xdr:rowOff>
    </xdr:to>
    <xdr:sp macro="" textlink="">
      <xdr:nvSpPr>
        <xdr:cNvPr id="9" name="3 CuadroTexto">
          <a:extLst>
            <a:ext uri="{FF2B5EF4-FFF2-40B4-BE49-F238E27FC236}">
              <a16:creationId xmlns:a16="http://schemas.microsoft.com/office/drawing/2014/main" id="{D3B4EF15-3582-4B56-81F5-F9EA2BBCB90E}"/>
            </a:ext>
          </a:extLst>
        </xdr:cNvPr>
        <xdr:cNvSpPr txBox="1"/>
      </xdr:nvSpPr>
      <xdr:spPr>
        <a:xfrm>
          <a:off x="0" y="16230601"/>
          <a:ext cx="213360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2171700</xdr:colOff>
      <xdr:row>85</xdr:row>
      <xdr:rowOff>9525</xdr:rowOff>
    </xdr:from>
    <xdr:to>
      <xdr:col>2</xdr:col>
      <xdr:colOff>476250</xdr:colOff>
      <xdr:row>90</xdr:row>
      <xdr:rowOff>142875</xdr:rowOff>
    </xdr:to>
    <xdr:sp macro="" textlink="">
      <xdr:nvSpPr>
        <xdr:cNvPr id="10" name="4 CuadroTexto">
          <a:extLst>
            <a:ext uri="{FF2B5EF4-FFF2-40B4-BE49-F238E27FC236}">
              <a16:creationId xmlns:a16="http://schemas.microsoft.com/office/drawing/2014/main" id="{DD7B37ED-7DBE-415C-9EF8-F523445E319C}"/>
            </a:ext>
          </a:extLst>
        </xdr:cNvPr>
        <xdr:cNvSpPr txBox="1"/>
      </xdr:nvSpPr>
      <xdr:spPr>
        <a:xfrm>
          <a:off x="2657475" y="16221075"/>
          <a:ext cx="24955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904875</xdr:colOff>
      <xdr:row>85</xdr:row>
      <xdr:rowOff>9526</xdr:rowOff>
    </xdr:from>
    <xdr:to>
      <xdr:col>5</xdr:col>
      <xdr:colOff>171450</xdr:colOff>
      <xdr:row>90</xdr:row>
      <xdr:rowOff>114301</xdr:rowOff>
    </xdr:to>
    <xdr:sp macro="" textlink="">
      <xdr:nvSpPr>
        <xdr:cNvPr id="11" name="5 CuadroTexto">
          <a:extLst>
            <a:ext uri="{FF2B5EF4-FFF2-40B4-BE49-F238E27FC236}">
              <a16:creationId xmlns:a16="http://schemas.microsoft.com/office/drawing/2014/main" id="{CD5FFC20-F58C-4262-90EB-F68CFA9C6910}"/>
            </a:ext>
          </a:extLst>
        </xdr:cNvPr>
        <xdr:cNvSpPr txBox="1"/>
      </xdr:nvSpPr>
      <xdr:spPr>
        <a:xfrm>
          <a:off x="5581650" y="16221076"/>
          <a:ext cx="318135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571500</xdr:colOff>
      <xdr:row>85</xdr:row>
      <xdr:rowOff>9526</xdr:rowOff>
    </xdr:from>
    <xdr:to>
      <xdr:col>8</xdr:col>
      <xdr:colOff>9525</xdr:colOff>
      <xdr:row>90</xdr:row>
      <xdr:rowOff>104776</xdr:rowOff>
    </xdr:to>
    <xdr:sp macro="" textlink="">
      <xdr:nvSpPr>
        <xdr:cNvPr id="12" name="6 CuadroTexto">
          <a:extLst>
            <a:ext uri="{FF2B5EF4-FFF2-40B4-BE49-F238E27FC236}">
              <a16:creationId xmlns:a16="http://schemas.microsoft.com/office/drawing/2014/main" id="{8FA8D090-9617-4A52-AFB4-78B08D6BAF48}"/>
            </a:ext>
          </a:extLst>
        </xdr:cNvPr>
        <xdr:cNvSpPr txBox="1"/>
      </xdr:nvSpPr>
      <xdr:spPr>
        <a:xfrm>
          <a:off x="9163050" y="16221076"/>
          <a:ext cx="335280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66331</xdr:rowOff>
    </xdr:from>
    <xdr:to>
      <xdr:col>1</xdr:col>
      <xdr:colOff>1627574</xdr:colOff>
      <xdr:row>4</xdr:row>
      <xdr:rowOff>104775</xdr:rowOff>
    </xdr:to>
    <xdr:pic>
      <xdr:nvPicPr>
        <xdr:cNvPr id="7" name="Imagen 6">
          <a:extLst>
            <a:ext uri="{FF2B5EF4-FFF2-40B4-BE49-F238E27FC236}">
              <a16:creationId xmlns:a16="http://schemas.microsoft.com/office/drawing/2014/main" id="{153FC9F5-4D7E-4291-AB24-E7C0D07ABA18}"/>
            </a:ext>
          </a:extLst>
        </xdr:cNvPr>
        <xdr:cNvPicPr>
          <a:picLocks noChangeAspect="1"/>
        </xdr:cNvPicPr>
      </xdr:nvPicPr>
      <xdr:blipFill rotWithShape="1">
        <a:blip xmlns:r="http://schemas.openxmlformats.org/officeDocument/2006/relationships" r:embed="rId1"/>
        <a:srcRect l="3509" t="35350" r="36147" b="38594"/>
        <a:stretch/>
      </xdr:blipFill>
      <xdr:spPr>
        <a:xfrm>
          <a:off x="152400" y="228256"/>
          <a:ext cx="1894274" cy="638519"/>
        </a:xfrm>
        <a:prstGeom prst="rect">
          <a:avLst/>
        </a:prstGeom>
      </xdr:spPr>
    </xdr:pic>
    <xdr:clientData/>
  </xdr:twoCellAnchor>
  <xdr:twoCellAnchor editAs="oneCell">
    <xdr:from>
      <xdr:col>5</xdr:col>
      <xdr:colOff>334961</xdr:colOff>
      <xdr:row>1</xdr:row>
      <xdr:rowOff>19050</xdr:rowOff>
    </xdr:from>
    <xdr:to>
      <xdr:col>7</xdr:col>
      <xdr:colOff>527797</xdr:colOff>
      <xdr:row>4</xdr:row>
      <xdr:rowOff>190500</xdr:rowOff>
    </xdr:to>
    <xdr:pic>
      <xdr:nvPicPr>
        <xdr:cNvPr id="8" name="Imagen 7">
          <a:extLst>
            <a:ext uri="{FF2B5EF4-FFF2-40B4-BE49-F238E27FC236}">
              <a16:creationId xmlns:a16="http://schemas.microsoft.com/office/drawing/2014/main" id="{8A7D4B5D-DA64-4854-B61B-767A0EF355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12136" y="180975"/>
          <a:ext cx="2389189" cy="771525"/>
        </a:xfrm>
        <a:prstGeom prst="rect">
          <a:avLst/>
        </a:prstGeom>
        <a:noFill/>
        <a:ln>
          <a:noFill/>
        </a:ln>
      </xdr:spPr>
    </xdr:pic>
    <xdr:clientData/>
  </xdr:twoCellAnchor>
  <xdr:twoCellAnchor>
    <xdr:from>
      <xdr:col>0</xdr:col>
      <xdr:colOff>11206</xdr:colOff>
      <xdr:row>41</xdr:row>
      <xdr:rowOff>31934</xdr:rowOff>
    </xdr:from>
    <xdr:to>
      <xdr:col>1</xdr:col>
      <xdr:colOff>1659031</xdr:colOff>
      <xdr:row>47</xdr:row>
      <xdr:rowOff>73396</xdr:rowOff>
    </xdr:to>
    <xdr:sp macro="" textlink="">
      <xdr:nvSpPr>
        <xdr:cNvPr id="9" name="3 CuadroTexto">
          <a:extLst>
            <a:ext uri="{FF2B5EF4-FFF2-40B4-BE49-F238E27FC236}">
              <a16:creationId xmlns:a16="http://schemas.microsoft.com/office/drawing/2014/main" id="{A4FFD424-8940-45EC-A10B-B9FF147138F2}"/>
            </a:ext>
          </a:extLst>
        </xdr:cNvPr>
        <xdr:cNvSpPr txBox="1"/>
      </xdr:nvSpPr>
      <xdr:spPr>
        <a:xfrm>
          <a:off x="11206" y="7293346"/>
          <a:ext cx="2062443" cy="982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PRESIDENTE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Arial" panose="020B0604020202020204" pitchFamily="34" charset="0"/>
              <a:ea typeface="+mn-ea"/>
              <a:cs typeface="Arial" panose="020B0604020202020204" pitchFamily="34" charset="0"/>
            </a:rPr>
            <a:t>C. Jorge Eleazar Galván García</a:t>
          </a:r>
          <a:endParaRPr lang="es-MX" sz="1000">
            <a:latin typeface="Arial" panose="020B0604020202020204" pitchFamily="34" charset="0"/>
            <a:cs typeface="Arial" panose="020B0604020202020204" pitchFamily="34" charset="0"/>
          </a:endParaRPr>
        </a:p>
      </xdr:txBody>
    </xdr:sp>
    <xdr:clientData/>
  </xdr:twoCellAnchor>
  <xdr:twoCellAnchor>
    <xdr:from>
      <xdr:col>1</xdr:col>
      <xdr:colOff>2182906</xdr:colOff>
      <xdr:row>41</xdr:row>
      <xdr:rowOff>22408</xdr:rowOff>
    </xdr:from>
    <xdr:to>
      <xdr:col>2</xdr:col>
      <xdr:colOff>487456</xdr:colOff>
      <xdr:row>47</xdr:row>
      <xdr:rowOff>2238</xdr:rowOff>
    </xdr:to>
    <xdr:sp macro="" textlink="">
      <xdr:nvSpPr>
        <xdr:cNvPr id="10" name="4 CuadroTexto">
          <a:extLst>
            <a:ext uri="{FF2B5EF4-FFF2-40B4-BE49-F238E27FC236}">
              <a16:creationId xmlns:a16="http://schemas.microsoft.com/office/drawing/2014/main" id="{A935F73E-DBC7-4F1F-90D2-6B94AD4CA6AE}"/>
            </a:ext>
          </a:extLst>
        </xdr:cNvPr>
        <xdr:cNvSpPr txBox="1"/>
      </xdr:nvSpPr>
      <xdr:spPr>
        <a:xfrm>
          <a:off x="2597524" y="7283820"/>
          <a:ext cx="2215403" cy="921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TESORERO MUNICIPAL</a:t>
          </a:r>
          <a:br>
            <a:rPr lang="es-MX" sz="1000">
              <a:latin typeface="Arial" pitchFamily="34" charset="0"/>
              <a:cs typeface="Arial" pitchFamily="34" charset="0"/>
            </a:rPr>
          </a:br>
          <a:endParaRPr lang="es-MX" sz="100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t>
          </a:r>
          <a:r>
            <a:rPr lang="es-MX" sz="1000">
              <a:solidFill>
                <a:schemeClr val="dk1"/>
              </a:solidFill>
              <a:effectLst/>
              <a:latin typeface="Arial" panose="020B0604020202020204" pitchFamily="34" charset="0"/>
              <a:ea typeface="+mn-ea"/>
              <a:cs typeface="Arial" panose="020B0604020202020204" pitchFamily="34" charset="0"/>
            </a:rPr>
            <a:t>Juan José Dávila González</a:t>
          </a:r>
        </a:p>
        <a:p>
          <a:pPr algn="ctr"/>
          <a:endParaRPr lang="es-MX" sz="1000">
            <a:latin typeface="Arial" panose="020B0604020202020204" pitchFamily="34" charset="0"/>
            <a:cs typeface="Arial" panose="020B0604020202020204" pitchFamily="34" charset="0"/>
          </a:endParaRPr>
        </a:p>
      </xdr:txBody>
    </xdr:sp>
    <xdr:clientData/>
  </xdr:twoCellAnchor>
  <xdr:twoCellAnchor>
    <xdr:from>
      <xdr:col>2</xdr:col>
      <xdr:colOff>882463</xdr:colOff>
      <xdr:row>41</xdr:row>
      <xdr:rowOff>22409</xdr:rowOff>
    </xdr:from>
    <xdr:to>
      <xdr:col>5</xdr:col>
      <xdr:colOff>149038</xdr:colOff>
      <xdr:row>46</xdr:row>
      <xdr:rowOff>130546</xdr:rowOff>
    </xdr:to>
    <xdr:sp macro="" textlink="">
      <xdr:nvSpPr>
        <xdr:cNvPr id="11" name="5 CuadroTexto">
          <a:extLst>
            <a:ext uri="{FF2B5EF4-FFF2-40B4-BE49-F238E27FC236}">
              <a16:creationId xmlns:a16="http://schemas.microsoft.com/office/drawing/2014/main" id="{0FAFC67B-9E43-499E-B062-BE159CDEAF19}"/>
            </a:ext>
          </a:extLst>
        </xdr:cNvPr>
        <xdr:cNvSpPr txBox="1"/>
      </xdr:nvSpPr>
      <xdr:spPr>
        <a:xfrm>
          <a:off x="5207934" y="7283821"/>
          <a:ext cx="2561104" cy="892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SÍNDICO</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baseline="0">
            <a:latin typeface="Arial" pitchFamily="34" charset="0"/>
            <a:cs typeface="Arial" pitchFamily="34" charset="0"/>
          </a:endParaRPr>
        </a:p>
        <a:p>
          <a:pPr algn="ctr"/>
          <a:r>
            <a:rPr lang="es-MX" sz="1000" baseline="0">
              <a:latin typeface="Arial" pitchFamily="34" charset="0"/>
              <a:cs typeface="Arial" pitchFamily="34" charset="0"/>
            </a:rPr>
            <a:t>______________________________</a:t>
          </a:r>
        </a:p>
        <a:p>
          <a:pPr algn="ctr"/>
          <a:r>
            <a:rPr lang="es-MX" sz="1000">
              <a:latin typeface="Arial" pitchFamily="34" charset="0"/>
              <a:cs typeface="Arial" pitchFamily="34" charset="0"/>
            </a:rPr>
            <a:t>C.</a:t>
          </a:r>
          <a:r>
            <a:rPr lang="es-MX" sz="1000" baseline="0">
              <a:latin typeface="Arial" pitchFamily="34" charset="0"/>
              <a:cs typeface="Arial" pitchFamily="34" charset="0"/>
            </a:rPr>
            <a:t> Ma. de los </a:t>
          </a:r>
          <a:r>
            <a:rPr lang="es-MX" sz="1000">
              <a:solidFill>
                <a:schemeClr val="dk1"/>
              </a:solidFill>
              <a:effectLst/>
              <a:latin typeface="Arial" panose="020B0604020202020204" pitchFamily="34" charset="0"/>
              <a:ea typeface="+mn-ea"/>
              <a:cs typeface="Arial" panose="020B0604020202020204" pitchFamily="34" charset="0"/>
            </a:rPr>
            <a:t>Á</a:t>
          </a:r>
          <a:r>
            <a:rPr lang="es-MX" sz="1000" baseline="0">
              <a:latin typeface="Arial" pitchFamily="34" charset="0"/>
              <a:cs typeface="Arial" pitchFamily="34" charset="0"/>
            </a:rPr>
            <a:t>ngeles Villegas Cano</a:t>
          </a:r>
          <a:endParaRPr lang="es-MX" sz="1000">
            <a:latin typeface="Arial" pitchFamily="34" charset="0"/>
            <a:cs typeface="Arial" pitchFamily="34" charset="0"/>
          </a:endParaRPr>
        </a:p>
      </xdr:txBody>
    </xdr:sp>
    <xdr:clientData/>
  </xdr:twoCellAnchor>
  <xdr:twoCellAnchor>
    <xdr:from>
      <xdr:col>5</xdr:col>
      <xdr:colOff>549088</xdr:colOff>
      <xdr:row>41</xdr:row>
      <xdr:rowOff>22409</xdr:rowOff>
    </xdr:from>
    <xdr:to>
      <xdr:col>7</xdr:col>
      <xdr:colOff>1085289</xdr:colOff>
      <xdr:row>46</xdr:row>
      <xdr:rowOff>121021</xdr:rowOff>
    </xdr:to>
    <xdr:sp macro="" textlink="">
      <xdr:nvSpPr>
        <xdr:cNvPr id="12" name="6 CuadroTexto">
          <a:extLst>
            <a:ext uri="{FF2B5EF4-FFF2-40B4-BE49-F238E27FC236}">
              <a16:creationId xmlns:a16="http://schemas.microsoft.com/office/drawing/2014/main" id="{C9A461AC-3BA3-41A6-B016-FF5BAA633A7C}"/>
            </a:ext>
          </a:extLst>
        </xdr:cNvPr>
        <xdr:cNvSpPr txBox="1"/>
      </xdr:nvSpPr>
      <xdr:spPr>
        <a:xfrm>
          <a:off x="8169088" y="7283821"/>
          <a:ext cx="2732554" cy="883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000">
              <a:latin typeface="Arial" pitchFamily="34" charset="0"/>
              <a:cs typeface="Arial" pitchFamily="34" charset="0"/>
            </a:rPr>
            <a:t>CONTRALOR</a:t>
          </a:r>
          <a:r>
            <a:rPr lang="es-MX" sz="1000" baseline="0">
              <a:latin typeface="Arial" pitchFamily="34" charset="0"/>
              <a:cs typeface="Arial" pitchFamily="34" charset="0"/>
            </a:rPr>
            <a:t> MUNICIPAL</a:t>
          </a:r>
          <a:br>
            <a:rPr lang="es-MX" sz="1000" baseline="0">
              <a:latin typeface="Arial" pitchFamily="34" charset="0"/>
              <a:cs typeface="Arial" pitchFamily="34" charset="0"/>
            </a:rPr>
          </a:br>
          <a:endParaRPr lang="es-MX" sz="1000" baseline="0">
            <a:latin typeface="Arial" pitchFamily="34" charset="0"/>
            <a:cs typeface="Arial" pitchFamily="34" charset="0"/>
          </a:endParaRPr>
        </a:p>
        <a:p>
          <a:pPr algn="ctr"/>
          <a:endParaRPr lang="es-MX" sz="1000">
            <a:latin typeface="Arial" pitchFamily="34" charset="0"/>
            <a:cs typeface="Arial" pitchFamily="34" charset="0"/>
          </a:endParaRPr>
        </a:p>
        <a:p>
          <a:pPr algn="ctr"/>
          <a:r>
            <a:rPr lang="es-MX" sz="1000">
              <a:latin typeface="Arial" pitchFamily="34" charset="0"/>
              <a:cs typeface="Arial" pitchFamily="34" charset="0"/>
            </a:rPr>
            <a:t>_____________________________</a:t>
          </a:r>
        </a:p>
        <a:p>
          <a:pPr algn="ctr"/>
          <a:r>
            <a:rPr lang="es-MX" sz="1000">
              <a:latin typeface="Arial" pitchFamily="34" charset="0"/>
              <a:cs typeface="Arial" pitchFamily="34" charset="0"/>
            </a:rPr>
            <a:t>C.</a:t>
          </a:r>
          <a:r>
            <a:rPr lang="es-MX" sz="1000" baseline="0">
              <a:latin typeface="Arial" panose="020B0604020202020204" pitchFamily="34" charset="0"/>
              <a:cs typeface="Arial" panose="020B0604020202020204" pitchFamily="34" charset="0"/>
            </a:rPr>
            <a:t> Armando Escamilla </a:t>
          </a:r>
          <a:r>
            <a:rPr lang="es-MX" sz="1000" b="0" i="0">
              <a:solidFill>
                <a:schemeClr val="dk1"/>
              </a:solidFill>
              <a:effectLst/>
              <a:latin typeface="Arial" panose="020B0604020202020204" pitchFamily="34" charset="0"/>
              <a:ea typeface="+mn-ea"/>
              <a:cs typeface="Arial" panose="020B0604020202020204" pitchFamily="34" charset="0"/>
            </a:rPr>
            <a:t>Gutiérrez</a:t>
          </a:r>
          <a:endParaRPr lang="es-MX" sz="1000" b="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pita/c%20en%20servido/Villa%20De%20Casas/INFORME%20FINANCIERO%20DE%20SEPTIEMBRE%202000.xls" TargetMode="External" /></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igres/valle%20hermos/Municipios/Valle%20Hermoso/1999/Diciembre.xls" TargetMode="External" /></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p_contador/Documents/Contabilidad%202013-2016/Guemez%202014/Informes%20Financieros/Informe%20Financiero%20Diciembre%202014.xlsx" TargetMode="External" /></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P-EDUARDO/Users/CP%20EDUARDO/Documents/Contabilidad%202011-2013/SLM%202011/Informe%20Financiero/Informe%20Financiero%20Septiembre%202011.xlsx" TargetMode="External" /></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DOCUMENTOS/CONTABILIDAD%20AYUNTAMIENTOS/ADMINISTRACION%202021-2024/BURGOS%202022/LEY%20DE%20INGRESOS%202023/LEY%20DE%20INGRESOS%202023.xlsx" TargetMode="External" /><Relationship Id="rId1" Type="http://schemas.openxmlformats.org/officeDocument/2006/relationships/externalLinkPath" Target="/DOCUMENTOS/CONTABILIDAD%20AYUNTAMIENTOS/ADMINISTRACION%202021-2024/BURGOS%202022/LEY%20DE%20INGRESOS%202023/LEY%20DE%20INGRESOS%202023.xlsx" TargetMode="External" /></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D:/DOCUMENTOS/CONTABILIDAD%20AYUNTAMIENTOS/ADMINISTRACION%202021-2024/BURGOS%202022/PRESUPUESTO%20DE%20EGRESOS%202023/BURGOS%202023.xlsx" TargetMode="External" /><Relationship Id="rId1" Type="http://schemas.openxmlformats.org/officeDocument/2006/relationships/externalLinkPath" Target="/DOCUMENTOS/CONTABILIDAD%20AYUNTAMIENTOS/ADMINISTRACION%202021-2024/BURGOS%202022/PRESUPUESTO%20DE%20EGRESOS%202023/BURGOS%202023.xlsx"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Ing-Egr."/>
      <sheetName val="Ingresos"/>
      <sheetName val="Egresos"/>
      <sheetName val="Balanza"/>
      <sheetName val="Edo.Origen y Apli.Rec."/>
      <sheetName val="Comprob.Existen.Fondos"/>
      <sheetName val="Conciliaciones Bancarias"/>
      <sheetName val="Egresos X Capitulo"/>
      <sheetName val="Anal.Eje.Presup."/>
    </sheetNames>
    <sheetDataSet>
      <sheetData sheetId="0" refreshError="1"/>
      <sheetData sheetId="1" refreshError="1"/>
      <sheetData sheetId="2" refreshError="1">
        <row r="8">
          <cell r="J8">
            <v>81048</v>
          </cell>
        </row>
        <row r="209">
          <cell r="J209">
            <v>49244.21</v>
          </cell>
        </row>
        <row r="415">
          <cell r="J415">
            <v>29326.89</v>
          </cell>
        </row>
        <row r="657">
          <cell r="J657">
            <v>111869.59</v>
          </cell>
        </row>
        <row r="891">
          <cell r="J891">
            <v>6000</v>
          </cell>
        </row>
        <row r="1012">
          <cell r="J1012">
            <v>125062.03</v>
          </cell>
        </row>
        <row r="1263">
          <cell r="J1263">
            <v>43518.38</v>
          </cell>
        </row>
        <row r="1695">
          <cell r="J1695">
            <v>0</v>
          </cell>
        </row>
        <row r="1734">
          <cell r="J1734">
            <v>27500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Ing-Egr."/>
      <sheetName val="Ingresos"/>
      <sheetName val="Egresos"/>
      <sheetName val="Balanza"/>
      <sheetName val="Edo.Origen y Apli.Rec."/>
      <sheetName val="Comprob.Existen.Fondos"/>
      <sheetName val="ConciliacionesBancarias"/>
      <sheetName val="RelacionCheques"/>
      <sheetName val="DepositosTransito"/>
      <sheetName val="ChequesTransito"/>
      <sheetName val="Egresos X Capitulo"/>
      <sheetName val="Anal.Eje.Presup."/>
      <sheetName val="Anexos"/>
      <sheetName val="Infraestructura"/>
      <sheetName val="Fortalecimiento"/>
    </sheetNames>
    <sheetDataSet>
      <sheetData sheetId="0" refreshError="1">
        <row r="31">
          <cell r="H31">
            <v>818606.77999999933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 01"/>
      <sheetName val="ANEXO1 C.P.-01"/>
      <sheetName val="Anexo 2 CP-01"/>
      <sheetName val="C.P. 02"/>
      <sheetName val="C.P.03 "/>
      <sheetName val="C.P. 04"/>
      <sheetName val="C.P. 05 BUENO"/>
      <sheetName val="ANEXO 1 C.P.-05"/>
      <sheetName val="CP-06"/>
      <sheetName val="ANEXO 1 CP-06"/>
      <sheetName val="C.P.-07 "/>
      <sheetName val="C.P.-08"/>
      <sheetName val="CP-09"/>
      <sheetName val="CP-10 BUENO"/>
      <sheetName val="CP-10FISMUN"/>
      <sheetName val="CP-10FORTA"/>
      <sheetName val="Conciliaciones"/>
      <sheetName val="Transito"/>
      <sheetName val="C.P.- 11"/>
      <sheetName val="C.P.- 12"/>
      <sheetName val="CP-13"/>
      <sheetName val="CP-13-A"/>
      <sheetName val="CP-13-B"/>
      <sheetName val="Relacion de Cheq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1">
          <cell r="E21">
            <v>1022.56</v>
          </cell>
        </row>
      </sheetData>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02"/>
      <sheetName val="02-a"/>
      <sheetName val="03"/>
      <sheetName val="03-a"/>
      <sheetName val="04"/>
      <sheetName val="05"/>
      <sheetName val="08"/>
      <sheetName val="Conciliaciones"/>
      <sheetName val="Relacion de Cheques"/>
      <sheetName val="Transito"/>
      <sheetName val="09"/>
      <sheetName val="09-a"/>
      <sheetName val="07 (2)"/>
      <sheetName val="10"/>
      <sheetName val="10-A"/>
      <sheetName val="07 (3)"/>
      <sheetName val="11"/>
      <sheetName val="12 "/>
      <sheetName val="13"/>
      <sheetName val="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1">
          <cell r="E21">
            <v>31967.550000000003</v>
          </cell>
        </row>
        <row r="60">
          <cell r="E60">
            <v>26570.67</v>
          </cell>
        </row>
        <row r="98">
          <cell r="E98">
            <v>437298.49</v>
          </cell>
        </row>
        <row r="136">
          <cell r="E136">
            <v>7220505.6900000004</v>
          </cell>
        </row>
        <row r="174">
          <cell r="E174">
            <v>49470.200000000004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TO INGRESOS 2023"/>
      <sheetName val="CALENDARIO BASE MENSUAL 2023"/>
      <sheetName val="ESTIMACION 2023"/>
      <sheetName val="7a) PROYECCION"/>
      <sheetName val="7c) RESULTADOS"/>
    </sheetNames>
    <sheetDataSet>
      <sheetData sheetId="0">
        <row r="8">
          <cell r="G8">
            <v>1505000</v>
          </cell>
        </row>
        <row r="28">
          <cell r="G28">
            <v>347500</v>
          </cell>
        </row>
        <row r="52">
          <cell r="G52">
            <v>33000</v>
          </cell>
        </row>
        <row r="57">
          <cell r="G57">
            <v>15000</v>
          </cell>
        </row>
        <row r="64">
          <cell r="F64">
            <v>32630000</v>
          </cell>
        </row>
        <row r="70">
          <cell r="F70">
            <v>12976900</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UPUESTO 2023 (COG)"/>
      <sheetName val="PRESUPUESTO ARMONIZADO 2023"/>
      <sheetName val="CLASIFICACION ADMINIS 2022"/>
      <sheetName val="PRESUPUESTO 2022 (CAPITULO)"/>
      <sheetName val="PRESUPUESTO 2022 (ADMIN)"/>
      <sheetName val="PRESUPUESTO 2022 (TIPO GTO.)"/>
      <sheetName val="ANEXO 7B LDF"/>
      <sheetName val="ANEXO 7C"/>
      <sheetName val="CALENDARIO BASE MENSUAL 2020"/>
    </sheetNames>
    <sheetDataSet>
      <sheetData sheetId="0">
        <row r="144">
          <cell r="D144">
            <v>900000</v>
          </cell>
        </row>
        <row r="146">
          <cell r="D146">
            <v>660700</v>
          </cell>
        </row>
        <row r="148">
          <cell r="D148">
            <v>5000</v>
          </cell>
        </row>
        <row r="149">
          <cell r="D149">
            <v>5000</v>
          </cell>
        </row>
        <row r="151">
          <cell r="D151">
            <v>1600000</v>
          </cell>
        </row>
      </sheetData>
      <sheetData sheetId="1"/>
      <sheetData sheetId="2"/>
      <sheetData sheetId="3">
        <row r="9">
          <cell r="C9">
            <v>13210000</v>
          </cell>
        </row>
        <row r="10">
          <cell r="C10">
            <v>9103589</v>
          </cell>
        </row>
        <row r="11">
          <cell r="C11">
            <v>10237611</v>
          </cell>
        </row>
        <row r="12">
          <cell r="C12">
            <v>4750000</v>
          </cell>
        </row>
        <row r="13">
          <cell r="C13">
            <v>400000</v>
          </cell>
        </row>
        <row r="14">
          <cell r="C14">
            <v>9806200</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 /><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 /><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 /><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 /><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 /><Relationship Id="rId1" Type="http://schemas.openxmlformats.org/officeDocument/2006/relationships/printerSettings" Target="../printerSettings/printerSettings14.bin" /></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 /><Relationship Id="rId1" Type="http://schemas.openxmlformats.org/officeDocument/2006/relationships/printerSettings" Target="../printerSettings/printerSettings15.bin" /></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 /><Relationship Id="rId1" Type="http://schemas.openxmlformats.org/officeDocument/2006/relationships/printerSettings" Target="../printerSettings/printerSettings16.bin" /></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 /><Relationship Id="rId1" Type="http://schemas.openxmlformats.org/officeDocument/2006/relationships/printerSettings" Target="../printerSettings/printerSettings17.bin" /></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 /><Relationship Id="rId1" Type="http://schemas.openxmlformats.org/officeDocument/2006/relationships/printerSettings" Target="../printerSettings/printerSettings18.bin" /></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 /><Relationship Id="rId1" Type="http://schemas.openxmlformats.org/officeDocument/2006/relationships/printerSettings" Target="../printerSettings/printerSettings19.bin" /></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2.bin" /></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 /><Relationship Id="rId1" Type="http://schemas.openxmlformats.org/officeDocument/2006/relationships/printerSettings" Target="../printerSettings/printerSettings20.bin" /></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 /><Relationship Id="rId1" Type="http://schemas.openxmlformats.org/officeDocument/2006/relationships/printerSettings" Target="../printerSettings/printerSettings21.bin" /></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 /><Relationship Id="rId1" Type="http://schemas.openxmlformats.org/officeDocument/2006/relationships/printerSettings" Target="../printerSettings/printerSettings22.bin" /></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 /><Relationship Id="rId1" Type="http://schemas.openxmlformats.org/officeDocument/2006/relationships/printerSettings" Target="../printerSettings/printerSettings23.bin" /></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 /><Relationship Id="rId1" Type="http://schemas.openxmlformats.org/officeDocument/2006/relationships/printerSettings" Target="../printerSettings/printerSettings24.bin" /></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 /><Relationship Id="rId1" Type="http://schemas.openxmlformats.org/officeDocument/2006/relationships/printerSettings" Target="../printerSettings/printerSettings25.bin" /></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 /><Relationship Id="rId1" Type="http://schemas.openxmlformats.org/officeDocument/2006/relationships/printerSettings" Target="../printerSettings/printerSettings26.bin" /></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 /><Relationship Id="rId1" Type="http://schemas.openxmlformats.org/officeDocument/2006/relationships/printerSettings" Target="../printerSettings/printerSettings27.bin" /></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 /><Relationship Id="rId1" Type="http://schemas.openxmlformats.org/officeDocument/2006/relationships/printerSettings" Target="../printerSettings/printerSettings28.bin" /></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 /><Relationship Id="rId1" Type="http://schemas.openxmlformats.org/officeDocument/2006/relationships/printerSettings" Target="../printerSettings/printerSettings29.bin" /></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 /><Relationship Id="rId1" Type="http://schemas.openxmlformats.org/officeDocument/2006/relationships/printerSettings" Target="../printerSettings/printerSettings3.bin" /></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 /><Relationship Id="rId1" Type="http://schemas.openxmlformats.org/officeDocument/2006/relationships/printerSettings" Target="../printerSettings/printerSettings30.bin" /></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 /><Relationship Id="rId1" Type="http://schemas.openxmlformats.org/officeDocument/2006/relationships/printerSettings" Target="../printerSettings/printerSettings31.bin" /></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 /><Relationship Id="rId1" Type="http://schemas.openxmlformats.org/officeDocument/2006/relationships/printerSettings" Target="../printerSettings/printerSettings32.bin" /></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 /><Relationship Id="rId1" Type="http://schemas.openxmlformats.org/officeDocument/2006/relationships/printerSettings" Target="../printerSettings/printerSettings33.bin" /></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 /><Relationship Id="rId1" Type="http://schemas.openxmlformats.org/officeDocument/2006/relationships/printerSettings" Target="../printerSettings/printerSettings34.bin" /></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 /><Relationship Id="rId1" Type="http://schemas.openxmlformats.org/officeDocument/2006/relationships/printerSettings" Target="../printerSettings/printerSettings35.bin" /></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 /><Relationship Id="rId1" Type="http://schemas.openxmlformats.org/officeDocument/2006/relationships/printerSettings" Target="../printerSettings/printerSettings36.bin" /></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 /><Relationship Id="rId1" Type="http://schemas.openxmlformats.org/officeDocument/2006/relationships/printerSettings" Target="../printerSettings/printerSettings37.bin" /></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 /><Relationship Id="rId1" Type="http://schemas.openxmlformats.org/officeDocument/2006/relationships/printerSettings" Target="../printerSettings/printerSettings38.bin" /></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 /><Relationship Id="rId1" Type="http://schemas.openxmlformats.org/officeDocument/2006/relationships/printerSettings" Target="../printerSettings/printerSettings39.bin"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 /><Relationship Id="rId1" Type="http://schemas.openxmlformats.org/officeDocument/2006/relationships/printerSettings" Target="../printerSettings/printerSettings4.bin" /></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 /><Relationship Id="rId1" Type="http://schemas.openxmlformats.org/officeDocument/2006/relationships/printerSettings" Target="../printerSettings/printerSettings40.bin" /></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 /><Relationship Id="rId1" Type="http://schemas.openxmlformats.org/officeDocument/2006/relationships/printerSettings" Target="../printerSettings/printerSettings41.bin" /></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 /><Relationship Id="rId1" Type="http://schemas.openxmlformats.org/officeDocument/2006/relationships/printerSettings" Target="../printerSettings/printerSettings42.bin" /></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 /><Relationship Id="rId1" Type="http://schemas.openxmlformats.org/officeDocument/2006/relationships/printerSettings" Target="../printerSettings/printerSettings43.bin" /></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 /><Relationship Id="rId1" Type="http://schemas.openxmlformats.org/officeDocument/2006/relationships/printerSettings" Target="../printerSettings/printerSettings44.bin" /></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 /><Relationship Id="rId1" Type="http://schemas.openxmlformats.org/officeDocument/2006/relationships/printerSettings" Target="../printerSettings/printerSettings45.bin" /></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 /><Relationship Id="rId1" Type="http://schemas.openxmlformats.org/officeDocument/2006/relationships/printerSettings" Target="../printerSettings/printerSettings46.bin" /></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 /><Relationship Id="rId1" Type="http://schemas.openxmlformats.org/officeDocument/2006/relationships/printerSettings" Target="../printerSettings/printerSettings47.bin" /></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 /><Relationship Id="rId1" Type="http://schemas.openxmlformats.org/officeDocument/2006/relationships/printerSettings" Target="../printerSettings/printerSettings48.bin" /></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 /><Relationship Id="rId1" Type="http://schemas.openxmlformats.org/officeDocument/2006/relationships/printerSettings" Target="../printerSettings/printerSettings49.bin" /></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 /><Relationship Id="rId1" Type="http://schemas.openxmlformats.org/officeDocument/2006/relationships/printerSettings" Target="../printerSettings/printerSettings5.bin" /></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 /><Relationship Id="rId1" Type="http://schemas.openxmlformats.org/officeDocument/2006/relationships/printerSettings" Target="../printerSettings/printerSettings50.bin" /></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 /><Relationship Id="rId1" Type="http://schemas.openxmlformats.org/officeDocument/2006/relationships/printerSettings" Target="../printerSettings/printerSettings51.bin" /></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 /><Relationship Id="rId1" Type="http://schemas.openxmlformats.org/officeDocument/2006/relationships/printerSettings" Target="../printerSettings/printerSettings52.bin" /></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 /><Relationship Id="rId1" Type="http://schemas.openxmlformats.org/officeDocument/2006/relationships/printerSettings" Target="../printerSettings/printerSettings53.bin" /></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 /><Relationship Id="rId1" Type="http://schemas.openxmlformats.org/officeDocument/2006/relationships/printerSettings" Target="../printerSettings/printerSettings54.bin" /></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 /><Relationship Id="rId1" Type="http://schemas.openxmlformats.org/officeDocument/2006/relationships/printerSettings" Target="../printerSettings/printerSettings55.bin" /></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 /><Relationship Id="rId1" Type="http://schemas.openxmlformats.org/officeDocument/2006/relationships/printerSettings" Target="../printerSettings/printerSettings56.bin" /></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 /><Relationship Id="rId1" Type="http://schemas.openxmlformats.org/officeDocument/2006/relationships/printerSettings" Target="../printerSettings/printerSettings57.bin" /></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 /><Relationship Id="rId1" Type="http://schemas.openxmlformats.org/officeDocument/2006/relationships/printerSettings" Target="../printerSettings/printerSettings58.bin" /></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 /><Relationship Id="rId1" Type="http://schemas.openxmlformats.org/officeDocument/2006/relationships/printerSettings" Target="../printerSettings/printerSettings59.bin" /></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6.bin" /></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 /><Relationship Id="rId1" Type="http://schemas.openxmlformats.org/officeDocument/2006/relationships/printerSettings" Target="../printerSettings/printerSettings60.bin" /></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 /><Relationship Id="rId1" Type="http://schemas.openxmlformats.org/officeDocument/2006/relationships/printerSettings" Target="../printerSettings/printerSettings61.bin" /></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 /><Relationship Id="rId1" Type="http://schemas.openxmlformats.org/officeDocument/2006/relationships/printerSettings" Target="../printerSettings/printerSettings62.bin" /></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 /><Relationship Id="rId1" Type="http://schemas.openxmlformats.org/officeDocument/2006/relationships/printerSettings" Target="../printerSettings/printerSettings63.bin" /></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 /><Relationship Id="rId1" Type="http://schemas.openxmlformats.org/officeDocument/2006/relationships/printerSettings" Target="../printerSettings/printerSettings64.bin" /></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 /><Relationship Id="rId1" Type="http://schemas.openxmlformats.org/officeDocument/2006/relationships/printerSettings" Target="../printerSettings/printerSettings65.bin" /></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 /><Relationship Id="rId1" Type="http://schemas.openxmlformats.org/officeDocument/2006/relationships/printerSettings" Target="../printerSettings/printerSettings66.bin" /></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 /><Relationship Id="rId1" Type="http://schemas.openxmlformats.org/officeDocument/2006/relationships/printerSettings" Target="../printerSettings/printerSettings67.bin" /></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 /><Relationship Id="rId1" Type="http://schemas.openxmlformats.org/officeDocument/2006/relationships/printerSettings" Target="../printerSettings/printerSettings68.bin" /></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 /><Relationship Id="rId1" Type="http://schemas.openxmlformats.org/officeDocument/2006/relationships/printerSettings" Target="../printerSettings/printerSettings69.bin" /></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 /><Relationship Id="rId1" Type="http://schemas.openxmlformats.org/officeDocument/2006/relationships/printerSettings" Target="../printerSettings/printerSettings7.bin" /></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 /><Relationship Id="rId1" Type="http://schemas.openxmlformats.org/officeDocument/2006/relationships/printerSettings" Target="../printerSettings/printerSettings70.bin" /></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 /><Relationship Id="rId1" Type="http://schemas.openxmlformats.org/officeDocument/2006/relationships/printerSettings" Target="../printerSettings/printerSettings71.bin" /></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 /><Relationship Id="rId1" Type="http://schemas.openxmlformats.org/officeDocument/2006/relationships/printerSettings" Target="../printerSettings/printerSettings72.bin" /></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2.xml" /><Relationship Id="rId2" Type="http://schemas.openxmlformats.org/officeDocument/2006/relationships/printerSettings" Target="../printerSettings/printerSettings73.bin" /><Relationship Id="rId1" Type="http://schemas.openxmlformats.org/officeDocument/2006/relationships/hyperlink" Target="https://www.burgostam.com/ley-general-de-contabilidad-guberna" TargetMode="External" /></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 /><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G90"/>
  <sheetViews>
    <sheetView tabSelected="1" topLeftCell="A61" workbookViewId="0">
      <selection activeCell="A89" sqref="A89:XFD89"/>
    </sheetView>
  </sheetViews>
  <sheetFormatPr defaultColWidth="11.43359375" defaultRowHeight="13.5"/>
  <cols>
    <col min="1" max="1" width="10.22265625" style="125" customWidth="1"/>
    <col min="2" max="2" width="92.01171875" style="125" bestFit="1" customWidth="1"/>
    <col min="3" max="16384" width="11.43359375" style="125"/>
  </cols>
  <sheetData>
    <row r="2" spans="1:2" ht="14.25">
      <c r="A2" s="258" t="s">
        <v>1378</v>
      </c>
    </row>
    <row r="3" spans="1:2" ht="14.25">
      <c r="A3" s="258"/>
    </row>
    <row r="4" spans="1:2">
      <c r="A4" s="446" t="s">
        <v>976</v>
      </c>
      <c r="B4" s="446" t="s">
        <v>975</v>
      </c>
    </row>
    <row r="5" spans="1:2" ht="3" customHeight="1"/>
    <row r="6" spans="1:2" ht="14.25">
      <c r="A6" s="126" t="s">
        <v>412</v>
      </c>
    </row>
    <row r="7" spans="1:2">
      <c r="A7" s="130" t="s">
        <v>254</v>
      </c>
      <c r="B7" s="521" t="s">
        <v>1565</v>
      </c>
    </row>
    <row r="8" spans="1:2">
      <c r="A8" s="130" t="s">
        <v>255</v>
      </c>
      <c r="B8" s="521" t="s">
        <v>1566</v>
      </c>
    </row>
    <row r="9" spans="1:2">
      <c r="A9" s="130" t="s">
        <v>256</v>
      </c>
      <c r="B9" s="521" t="s">
        <v>212</v>
      </c>
    </row>
    <row r="10" spans="1:2">
      <c r="A10" s="130" t="s">
        <v>257</v>
      </c>
      <c r="B10" s="521" t="s">
        <v>258</v>
      </c>
    </row>
    <row r="11" spans="1:2">
      <c r="A11" s="130" t="s">
        <v>259</v>
      </c>
      <c r="B11" s="521" t="s">
        <v>218</v>
      </c>
    </row>
    <row r="12" spans="1:2">
      <c r="A12" s="130" t="s">
        <v>260</v>
      </c>
      <c r="B12" s="521" t="s">
        <v>243</v>
      </c>
    </row>
    <row r="13" spans="1:2">
      <c r="A13" s="127"/>
      <c r="B13" s="522"/>
    </row>
    <row r="14" spans="1:2" ht="14.25">
      <c r="A14" s="126" t="s">
        <v>413</v>
      </c>
      <c r="B14" s="522"/>
    </row>
    <row r="15" spans="1:2">
      <c r="A15" s="130" t="s">
        <v>414</v>
      </c>
      <c r="B15" s="521" t="s">
        <v>262</v>
      </c>
    </row>
    <row r="16" spans="1:2">
      <c r="A16" s="449" t="s">
        <v>415</v>
      </c>
      <c r="B16" s="521" t="s">
        <v>284</v>
      </c>
    </row>
    <row r="17" spans="1:7">
      <c r="A17" s="130" t="s">
        <v>416</v>
      </c>
      <c r="B17" s="521" t="s">
        <v>967</v>
      </c>
    </row>
    <row r="18" spans="1:7">
      <c r="A18" s="130" t="s">
        <v>417</v>
      </c>
      <c r="B18" s="521" t="s">
        <v>344</v>
      </c>
    </row>
    <row r="19" spans="1:7">
      <c r="A19" s="130" t="s">
        <v>418</v>
      </c>
      <c r="B19" s="521" t="s">
        <v>351</v>
      </c>
    </row>
    <row r="20" spans="1:7">
      <c r="A20" s="130" t="s">
        <v>419</v>
      </c>
      <c r="B20" s="521" t="s">
        <v>352</v>
      </c>
    </row>
    <row r="21" spans="1:7">
      <c r="A21" s="128"/>
      <c r="B21" s="522"/>
    </row>
    <row r="22" spans="1:7" ht="14.25">
      <c r="A22" s="126" t="s">
        <v>420</v>
      </c>
      <c r="B22" s="522"/>
    </row>
    <row r="23" spans="1:7">
      <c r="A23" s="130" t="s">
        <v>424</v>
      </c>
      <c r="B23" s="521" t="s">
        <v>421</v>
      </c>
    </row>
    <row r="24" spans="1:7">
      <c r="A24" s="130" t="s">
        <v>425</v>
      </c>
      <c r="B24" s="521" t="s">
        <v>422</v>
      </c>
    </row>
    <row r="25" spans="1:7">
      <c r="A25" s="130" t="s">
        <v>426</v>
      </c>
      <c r="B25" s="521" t="s">
        <v>423</v>
      </c>
    </row>
    <row r="26" spans="1:7">
      <c r="A26" s="130" t="s">
        <v>621</v>
      </c>
      <c r="B26" s="521" t="s">
        <v>622</v>
      </c>
    </row>
    <row r="27" spans="1:7">
      <c r="A27" s="130" t="s">
        <v>827</v>
      </c>
      <c r="B27" s="521" t="s">
        <v>829</v>
      </c>
    </row>
    <row r="28" spans="1:7">
      <c r="A28" s="130" t="s">
        <v>828</v>
      </c>
      <c r="B28" s="521" t="s">
        <v>830</v>
      </c>
    </row>
    <row r="29" spans="1:7">
      <c r="A29" s="130" t="s">
        <v>961</v>
      </c>
      <c r="B29" s="521" t="s">
        <v>962</v>
      </c>
    </row>
    <row r="30" spans="1:7">
      <c r="B30" s="522"/>
    </row>
    <row r="31" spans="1:7" ht="14.25">
      <c r="A31" s="126" t="s">
        <v>261</v>
      </c>
      <c r="B31" s="522"/>
    </row>
    <row r="32" spans="1:7" ht="14.25">
      <c r="A32" s="273" t="s">
        <v>772</v>
      </c>
      <c r="B32" s="523" t="s">
        <v>437</v>
      </c>
      <c r="C32" s="275"/>
      <c r="D32" s="275"/>
      <c r="E32" s="275"/>
      <c r="F32" s="275"/>
      <c r="G32" s="275"/>
    </row>
    <row r="33" spans="1:7" ht="14.25">
      <c r="A33" s="276" t="s">
        <v>771</v>
      </c>
      <c r="B33" s="524" t="s">
        <v>1567</v>
      </c>
      <c r="C33" s="275"/>
      <c r="D33" s="275"/>
      <c r="E33" s="275"/>
      <c r="F33" s="275"/>
      <c r="G33" s="275"/>
    </row>
    <row r="34" spans="1:7" ht="14.25">
      <c r="A34" s="276" t="s">
        <v>773</v>
      </c>
      <c r="B34" s="524" t="s">
        <v>457</v>
      </c>
      <c r="C34" s="275"/>
      <c r="D34" s="275"/>
      <c r="E34" s="275"/>
      <c r="F34" s="275"/>
      <c r="G34" s="275"/>
    </row>
    <row r="35" spans="1:7" ht="14.25">
      <c r="A35" s="278" t="s">
        <v>774</v>
      </c>
      <c r="B35" s="525" t="s">
        <v>1560</v>
      </c>
      <c r="C35" s="279"/>
      <c r="D35" s="279"/>
      <c r="E35" s="279"/>
      <c r="F35" s="279"/>
      <c r="G35" s="279"/>
    </row>
    <row r="36" spans="1:7">
      <c r="A36" s="278" t="s">
        <v>964</v>
      </c>
      <c r="B36" s="525" t="s">
        <v>963</v>
      </c>
      <c r="C36" s="279"/>
      <c r="D36" s="279"/>
      <c r="E36" s="279"/>
      <c r="F36" s="279"/>
      <c r="G36" s="279"/>
    </row>
    <row r="37" spans="1:7" ht="14.25">
      <c r="A37" s="276" t="s">
        <v>775</v>
      </c>
      <c r="B37" s="524" t="s">
        <v>458</v>
      </c>
      <c r="C37" s="275"/>
      <c r="D37" s="275"/>
      <c r="E37" s="275"/>
      <c r="F37" s="275"/>
      <c r="G37" s="275"/>
    </row>
    <row r="38" spans="1:7" ht="14.25">
      <c r="A38" s="276" t="s">
        <v>776</v>
      </c>
      <c r="B38" s="524" t="s">
        <v>1561</v>
      </c>
      <c r="C38" s="275"/>
      <c r="D38" s="275"/>
      <c r="E38" s="275"/>
      <c r="F38" s="275"/>
      <c r="G38" s="275"/>
    </row>
    <row r="39" spans="1:7" ht="14.25">
      <c r="A39" s="276" t="s">
        <v>777</v>
      </c>
      <c r="B39" s="524" t="s">
        <v>1568</v>
      </c>
      <c r="C39" s="275"/>
      <c r="D39" s="275"/>
      <c r="E39" s="275"/>
      <c r="F39" s="275"/>
      <c r="G39" s="275"/>
    </row>
    <row r="40" spans="1:7" ht="14.25">
      <c r="A40" s="276" t="s">
        <v>778</v>
      </c>
      <c r="B40" s="524" t="s">
        <v>1569</v>
      </c>
      <c r="C40" s="275"/>
      <c r="D40" s="275"/>
      <c r="E40" s="275"/>
      <c r="F40" s="275"/>
      <c r="G40" s="275"/>
    </row>
    <row r="41" spans="1:7" ht="14.25">
      <c r="A41" s="276" t="s">
        <v>779</v>
      </c>
      <c r="B41" s="524" t="s">
        <v>438</v>
      </c>
      <c r="C41" s="275"/>
      <c r="D41" s="275"/>
      <c r="E41" s="275"/>
      <c r="F41" s="275"/>
      <c r="G41" s="275"/>
    </row>
    <row r="42" spans="1:7" ht="14.25">
      <c r="A42" s="276" t="s">
        <v>780</v>
      </c>
      <c r="B42" s="524" t="s">
        <v>439</v>
      </c>
      <c r="C42" s="275"/>
      <c r="D42" s="275"/>
      <c r="E42" s="275"/>
      <c r="F42" s="275"/>
      <c r="G42" s="275"/>
    </row>
    <row r="43" spans="1:7" ht="14.25">
      <c r="A43" s="276" t="s">
        <v>781</v>
      </c>
      <c r="B43" s="524" t="s">
        <v>1570</v>
      </c>
      <c r="C43" s="275"/>
      <c r="D43" s="275"/>
      <c r="E43" s="275"/>
      <c r="F43" s="275"/>
      <c r="G43" s="275"/>
    </row>
    <row r="44" spans="1:7" ht="14.25">
      <c r="A44" s="276" t="s">
        <v>782</v>
      </c>
      <c r="B44" s="524" t="s">
        <v>1562</v>
      </c>
      <c r="C44" s="275"/>
      <c r="D44" s="275"/>
      <c r="E44" s="275"/>
      <c r="F44" s="275"/>
      <c r="G44" s="275"/>
    </row>
    <row r="45" spans="1:7" ht="14.25">
      <c r="A45" s="276" t="s">
        <v>783</v>
      </c>
      <c r="B45" s="524" t="s">
        <v>1563</v>
      </c>
      <c r="C45" s="275"/>
      <c r="D45" s="275"/>
      <c r="E45" s="275"/>
      <c r="F45" s="275"/>
      <c r="G45" s="275"/>
    </row>
    <row r="46" spans="1:7" ht="14.25">
      <c r="A46" s="273" t="s">
        <v>784</v>
      </c>
      <c r="B46" s="523" t="s">
        <v>440</v>
      </c>
      <c r="C46" s="275"/>
      <c r="D46" s="275"/>
      <c r="E46" s="275"/>
      <c r="F46" s="275"/>
      <c r="G46" s="275"/>
    </row>
    <row r="47" spans="1:7" ht="14.25">
      <c r="A47" s="274" t="s">
        <v>786</v>
      </c>
      <c r="B47" s="524" t="s">
        <v>1571</v>
      </c>
      <c r="C47" s="275"/>
      <c r="D47" s="275"/>
      <c r="E47" s="275"/>
      <c r="F47" s="275"/>
      <c r="G47" s="275"/>
    </row>
    <row r="48" spans="1:7" ht="14.25">
      <c r="A48" s="276" t="s">
        <v>785</v>
      </c>
      <c r="B48" s="524" t="s">
        <v>1572</v>
      </c>
      <c r="C48" s="275"/>
      <c r="D48" s="275"/>
      <c r="E48" s="275"/>
      <c r="F48" s="275"/>
      <c r="G48" s="275"/>
    </row>
    <row r="49" spans="1:7" ht="14.25">
      <c r="A49" s="276" t="s">
        <v>787</v>
      </c>
      <c r="B49" s="524" t="s">
        <v>1573</v>
      </c>
      <c r="C49" s="275"/>
      <c r="D49" s="275"/>
      <c r="E49" s="275"/>
      <c r="F49" s="275"/>
      <c r="G49" s="275"/>
    </row>
    <row r="50" spans="1:7" ht="14.25">
      <c r="A50" s="273" t="s">
        <v>788</v>
      </c>
      <c r="B50" s="523" t="s">
        <v>441</v>
      </c>
      <c r="C50" s="275"/>
      <c r="D50" s="275"/>
      <c r="E50" s="275"/>
      <c r="F50" s="275"/>
      <c r="G50" s="275"/>
    </row>
    <row r="51" spans="1:7" ht="14.25">
      <c r="A51" s="276" t="s">
        <v>789</v>
      </c>
      <c r="B51" s="524" t="s">
        <v>1574</v>
      </c>
      <c r="C51" s="275"/>
      <c r="D51" s="275"/>
      <c r="E51" s="275"/>
      <c r="F51" s="275"/>
      <c r="G51" s="275"/>
    </row>
    <row r="52" spans="1:7" ht="14.25">
      <c r="A52" s="273" t="s">
        <v>790</v>
      </c>
      <c r="B52" s="523" t="s">
        <v>442</v>
      </c>
      <c r="C52" s="275"/>
      <c r="D52" s="275"/>
      <c r="E52" s="275"/>
      <c r="F52" s="275"/>
      <c r="G52" s="275"/>
    </row>
    <row r="53" spans="1:7" ht="14.25">
      <c r="A53" s="278" t="s">
        <v>791</v>
      </c>
      <c r="B53" s="524" t="s">
        <v>1575</v>
      </c>
      <c r="C53" s="275"/>
      <c r="D53" s="275"/>
      <c r="E53" s="275"/>
      <c r="F53" s="275"/>
      <c r="G53" s="275"/>
    </row>
    <row r="54" spans="1:7" ht="14.25">
      <c r="A54" s="278" t="s">
        <v>792</v>
      </c>
      <c r="B54" s="524" t="s">
        <v>1576</v>
      </c>
      <c r="C54" s="275"/>
      <c r="D54" s="275"/>
      <c r="E54" s="275"/>
      <c r="F54" s="275"/>
      <c r="G54" s="275"/>
    </row>
    <row r="55" spans="1:7">
      <c r="A55" s="278" t="s">
        <v>793</v>
      </c>
      <c r="B55" s="525" t="s">
        <v>1564</v>
      </c>
      <c r="C55" s="279"/>
      <c r="D55" s="279"/>
      <c r="E55" s="279"/>
      <c r="F55" s="279"/>
      <c r="G55" s="279"/>
    </row>
    <row r="56" spans="1:7" ht="24">
      <c r="A56" s="277" t="s">
        <v>794</v>
      </c>
      <c r="B56" s="526" t="s">
        <v>465</v>
      </c>
      <c r="C56" s="280"/>
      <c r="D56" s="280"/>
      <c r="E56" s="280"/>
      <c r="F56" s="280"/>
      <c r="G56" s="280"/>
    </row>
    <row r="57" spans="1:7" ht="14.25">
      <c r="A57" s="278" t="s">
        <v>795</v>
      </c>
      <c r="B57" s="524" t="s">
        <v>528</v>
      </c>
      <c r="C57" s="275"/>
      <c r="D57" s="275"/>
      <c r="E57" s="275"/>
      <c r="F57" s="275"/>
      <c r="G57" s="275"/>
    </row>
    <row r="58" spans="1:7" ht="14.25">
      <c r="A58" s="278" t="s">
        <v>796</v>
      </c>
      <c r="B58" s="524" t="s">
        <v>541</v>
      </c>
      <c r="C58" s="275"/>
      <c r="D58" s="275"/>
      <c r="E58" s="275"/>
      <c r="F58" s="275"/>
      <c r="G58" s="275"/>
    </row>
    <row r="59" spans="1:7" ht="14.25">
      <c r="A59" s="273" t="s">
        <v>797</v>
      </c>
      <c r="B59" s="523" t="s">
        <v>744</v>
      </c>
      <c r="C59" s="275"/>
      <c r="D59" s="275"/>
      <c r="E59" s="275"/>
      <c r="F59" s="275"/>
      <c r="G59" s="275"/>
    </row>
    <row r="60" spans="1:7" ht="14.25">
      <c r="A60" s="276" t="s">
        <v>798</v>
      </c>
      <c r="B60" s="524" t="s">
        <v>443</v>
      </c>
      <c r="C60" s="275"/>
      <c r="D60" s="275"/>
      <c r="E60" s="275"/>
      <c r="F60" s="275"/>
      <c r="G60" s="275"/>
    </row>
    <row r="61" spans="1:7" ht="14.25">
      <c r="A61" s="276" t="s">
        <v>799</v>
      </c>
      <c r="B61" s="524" t="s">
        <v>444</v>
      </c>
      <c r="C61" s="275"/>
      <c r="D61" s="275"/>
      <c r="E61" s="275"/>
      <c r="F61" s="275"/>
      <c r="G61" s="275"/>
    </row>
    <row r="62" spans="1:7" ht="14.25">
      <c r="A62" s="276" t="s">
        <v>800</v>
      </c>
      <c r="B62" s="524" t="s">
        <v>445</v>
      </c>
      <c r="C62" s="275"/>
      <c r="D62" s="275"/>
      <c r="E62" s="275"/>
      <c r="F62" s="275"/>
      <c r="G62" s="275"/>
    </row>
    <row r="63" spans="1:7" ht="14.25">
      <c r="A63" s="276" t="s">
        <v>801</v>
      </c>
      <c r="B63" s="524" t="s">
        <v>446</v>
      </c>
      <c r="C63" s="275"/>
      <c r="D63" s="275"/>
      <c r="E63" s="275"/>
      <c r="F63" s="275"/>
      <c r="G63" s="275"/>
    </row>
    <row r="64" spans="1:7" ht="14.25">
      <c r="A64" s="276" t="s">
        <v>802</v>
      </c>
      <c r="B64" s="524" t="s">
        <v>447</v>
      </c>
      <c r="C64" s="275"/>
      <c r="D64" s="275"/>
      <c r="E64" s="275"/>
      <c r="F64" s="275"/>
      <c r="G64" s="275"/>
    </row>
    <row r="65" spans="1:7" ht="14.25">
      <c r="A65" s="276" t="s">
        <v>803</v>
      </c>
      <c r="B65" s="524" t="s">
        <v>448</v>
      </c>
      <c r="C65" s="275"/>
      <c r="D65" s="275"/>
      <c r="E65" s="275"/>
      <c r="F65" s="275"/>
      <c r="G65" s="275"/>
    </row>
    <row r="66" spans="1:7" ht="14.25">
      <c r="A66" s="276" t="s">
        <v>804</v>
      </c>
      <c r="B66" s="524" t="s">
        <v>449</v>
      </c>
      <c r="C66" s="275"/>
      <c r="D66" s="275"/>
      <c r="E66" s="275"/>
      <c r="F66" s="275"/>
      <c r="G66" s="275"/>
    </row>
    <row r="67" spans="1:7" ht="14.25">
      <c r="A67" s="276" t="s">
        <v>813</v>
      </c>
      <c r="B67" s="524" t="s">
        <v>466</v>
      </c>
      <c r="C67" s="275"/>
      <c r="D67" s="275"/>
      <c r="E67" s="275"/>
      <c r="F67" s="275"/>
      <c r="G67" s="275"/>
    </row>
    <row r="68" spans="1:7" ht="14.25">
      <c r="A68" s="276" t="s">
        <v>814</v>
      </c>
      <c r="B68" s="524" t="s">
        <v>752</v>
      </c>
      <c r="C68" s="275"/>
      <c r="D68" s="275"/>
      <c r="E68" s="275"/>
      <c r="F68" s="275"/>
      <c r="G68" s="275"/>
    </row>
    <row r="69" spans="1:7" ht="14.25">
      <c r="A69" s="276" t="s">
        <v>805</v>
      </c>
      <c r="B69" s="524" t="s">
        <v>450</v>
      </c>
      <c r="C69" s="275"/>
      <c r="D69" s="275"/>
      <c r="E69" s="275"/>
      <c r="F69" s="275"/>
      <c r="G69" s="275"/>
    </row>
    <row r="70" spans="1:7" ht="14.25">
      <c r="A70" s="276" t="s">
        <v>806</v>
      </c>
      <c r="B70" s="524" t="s">
        <v>451</v>
      </c>
      <c r="C70" s="275"/>
      <c r="D70" s="275"/>
      <c r="E70" s="275"/>
      <c r="F70" s="275"/>
      <c r="G70" s="275"/>
    </row>
    <row r="71" spans="1:7" ht="14.25">
      <c r="A71" s="276" t="s">
        <v>807</v>
      </c>
      <c r="B71" s="524" t="s">
        <v>452</v>
      </c>
      <c r="C71" s="275"/>
      <c r="D71" s="275"/>
      <c r="E71" s="275"/>
      <c r="F71" s="275"/>
      <c r="G71" s="275"/>
    </row>
    <row r="72" spans="1:7" ht="14.25">
      <c r="A72" s="276" t="s">
        <v>808</v>
      </c>
      <c r="B72" s="524" t="s">
        <v>459</v>
      </c>
      <c r="C72" s="275"/>
      <c r="D72" s="275"/>
      <c r="E72" s="275"/>
      <c r="F72" s="275"/>
      <c r="G72" s="275"/>
    </row>
    <row r="73" spans="1:7" ht="14.25">
      <c r="A73" s="276" t="s">
        <v>809</v>
      </c>
      <c r="B73" s="524" t="s">
        <v>453</v>
      </c>
      <c r="C73" s="275"/>
      <c r="D73" s="275"/>
      <c r="E73" s="275"/>
      <c r="F73" s="275"/>
      <c r="G73" s="275"/>
    </row>
    <row r="74" spans="1:7" ht="14.25">
      <c r="A74" s="276" t="s">
        <v>810</v>
      </c>
      <c r="B74" s="524" t="s">
        <v>454</v>
      </c>
      <c r="C74" s="275"/>
      <c r="D74" s="275"/>
      <c r="E74" s="275"/>
      <c r="F74" s="275"/>
      <c r="G74" s="275"/>
    </row>
    <row r="75" spans="1:7" ht="14.25">
      <c r="A75" s="276" t="s">
        <v>811</v>
      </c>
      <c r="B75" s="524" t="s">
        <v>455</v>
      </c>
      <c r="C75" s="275"/>
      <c r="D75" s="275"/>
      <c r="E75" s="275"/>
      <c r="F75" s="275"/>
      <c r="G75" s="275"/>
    </row>
    <row r="76" spans="1:7" ht="14.25">
      <c r="A76" s="276" t="s">
        <v>812</v>
      </c>
      <c r="B76" s="524" t="s">
        <v>456</v>
      </c>
      <c r="C76" s="275"/>
      <c r="D76" s="275"/>
      <c r="E76" s="275"/>
      <c r="F76" s="275"/>
      <c r="G76" s="275"/>
    </row>
    <row r="77" spans="1:7">
      <c r="B77" s="522"/>
    </row>
    <row r="78" spans="1:7" ht="14.25">
      <c r="A78" s="126" t="s">
        <v>1379</v>
      </c>
      <c r="B78" s="527"/>
    </row>
    <row r="79" spans="1:7">
      <c r="A79" s="447">
        <v>1</v>
      </c>
      <c r="B79" s="521" t="s">
        <v>974</v>
      </c>
    </row>
    <row r="80" spans="1:7">
      <c r="A80" s="447">
        <v>2</v>
      </c>
      <c r="B80" s="448" t="s">
        <v>973</v>
      </c>
    </row>
    <row r="81" spans="1:2">
      <c r="A81" s="447">
        <v>3</v>
      </c>
      <c r="B81" s="448" t="s">
        <v>972</v>
      </c>
    </row>
    <row r="82" spans="1:2">
      <c r="A82" s="447">
        <v>4</v>
      </c>
      <c r="B82" s="448" t="s">
        <v>971</v>
      </c>
    </row>
    <row r="83" spans="1:2">
      <c r="A83" s="447">
        <v>5</v>
      </c>
      <c r="B83" s="448" t="s">
        <v>970</v>
      </c>
    </row>
    <row r="84" spans="1:2">
      <c r="A84" s="450">
        <v>6</v>
      </c>
      <c r="B84" s="448" t="s">
        <v>969</v>
      </c>
    </row>
    <row r="85" spans="1:2">
      <c r="A85" s="447" t="s">
        <v>1381</v>
      </c>
      <c r="B85" s="448" t="s">
        <v>1327</v>
      </c>
    </row>
    <row r="86" spans="1:2">
      <c r="A86" s="447" t="s">
        <v>1382</v>
      </c>
      <c r="B86" s="448" t="s">
        <v>351</v>
      </c>
    </row>
    <row r="87" spans="1:2">
      <c r="A87" s="447" t="s">
        <v>1383</v>
      </c>
      <c r="B87" s="448" t="s">
        <v>352</v>
      </c>
    </row>
    <row r="88" spans="1:2">
      <c r="A88" s="447" t="s">
        <v>1384</v>
      </c>
      <c r="B88" s="448" t="s">
        <v>1377</v>
      </c>
    </row>
    <row r="89" spans="1:2">
      <c r="A89" s="447" t="s">
        <v>1552</v>
      </c>
      <c r="B89" s="448" t="s">
        <v>1448</v>
      </c>
    </row>
    <row r="90" spans="1:2">
      <c r="A90" s="502"/>
    </row>
  </sheetData>
  <pageMargins left="0.7" right="0.7" top="0.75" bottom="0.75" header="0.3" footer="0.3"/>
  <pageSetup scale="88" fitToHeight="0"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H47"/>
  <sheetViews>
    <sheetView zoomScale="85" zoomScaleNormal="85" workbookViewId="0">
      <selection activeCell="H21" sqref="H21"/>
    </sheetView>
  </sheetViews>
  <sheetFormatPr defaultColWidth="11.43359375" defaultRowHeight="12.75"/>
  <cols>
    <col min="1" max="1" width="6.3203125" style="106" bestFit="1" customWidth="1"/>
    <col min="2" max="2" width="58.65234375" style="106" customWidth="1"/>
    <col min="3" max="8" width="16.41015625" style="107" customWidth="1"/>
    <col min="9" max="16384" width="11.43359375" style="104"/>
  </cols>
  <sheetData>
    <row r="2" spans="1:8" ht="15.75" customHeight="1">
      <c r="A2" s="1037" t="s">
        <v>1591</v>
      </c>
      <c r="B2" s="1037"/>
      <c r="C2" s="1037"/>
      <c r="D2" s="1037"/>
      <c r="E2" s="1037"/>
      <c r="F2" s="1037"/>
      <c r="G2" s="1037"/>
      <c r="H2" s="1037"/>
    </row>
    <row r="3" spans="1:8" ht="15.75" customHeight="1">
      <c r="A3" s="1038" t="s">
        <v>284</v>
      </c>
      <c r="B3" s="1038"/>
      <c r="C3" s="1038"/>
      <c r="D3" s="1038"/>
      <c r="E3" s="1038"/>
      <c r="F3" s="1038"/>
      <c r="G3" s="1038"/>
      <c r="H3" s="1038"/>
    </row>
    <row r="4" spans="1:8" ht="15.75" customHeight="1">
      <c r="A4" s="1038" t="s">
        <v>344</v>
      </c>
      <c r="B4" s="1038"/>
      <c r="C4" s="1038"/>
      <c r="D4" s="1038"/>
      <c r="E4" s="1038"/>
      <c r="F4" s="1038"/>
      <c r="G4" s="1038"/>
      <c r="H4" s="1038"/>
    </row>
    <row r="5" spans="1:8" ht="15.75" customHeight="1">
      <c r="A5" s="1038" t="s">
        <v>1592</v>
      </c>
      <c r="B5" s="1038"/>
      <c r="C5" s="1038"/>
      <c r="D5" s="1038"/>
      <c r="E5" s="1038"/>
      <c r="F5" s="1038"/>
      <c r="G5" s="1038"/>
      <c r="H5" s="1038"/>
    </row>
    <row r="6" spans="1:8" ht="13.5" thickBot="1">
      <c r="A6" s="105"/>
      <c r="G6" s="108"/>
      <c r="H6" s="109"/>
    </row>
    <row r="7" spans="1:8" s="110" customFormat="1">
      <c r="A7" s="1039" t="s">
        <v>244</v>
      </c>
      <c r="B7" s="1040"/>
      <c r="C7" s="1045" t="s">
        <v>285</v>
      </c>
      <c r="D7" s="1046"/>
      <c r="E7" s="1046"/>
      <c r="F7" s="1046"/>
      <c r="G7" s="1047"/>
      <c r="H7" s="1048" t="s">
        <v>286</v>
      </c>
    </row>
    <row r="8" spans="1:8" ht="24.75" thickBot="1">
      <c r="A8" s="1041"/>
      <c r="B8" s="1042"/>
      <c r="C8" s="111" t="s">
        <v>287</v>
      </c>
      <c r="D8" s="111" t="s">
        <v>288</v>
      </c>
      <c r="E8" s="111" t="s">
        <v>289</v>
      </c>
      <c r="F8" s="111" t="s">
        <v>269</v>
      </c>
      <c r="G8" s="111" t="s">
        <v>290</v>
      </c>
      <c r="H8" s="1049"/>
    </row>
    <row r="9" spans="1:8" ht="15" customHeight="1" thickBot="1">
      <c r="A9" s="1043"/>
      <c r="B9" s="1044"/>
      <c r="C9" s="112">
        <v>1</v>
      </c>
      <c r="D9" s="112">
        <v>2</v>
      </c>
      <c r="E9" s="112" t="s">
        <v>291</v>
      </c>
      <c r="F9" s="112">
        <v>4</v>
      </c>
      <c r="G9" s="112">
        <v>5</v>
      </c>
      <c r="H9" s="112" t="s">
        <v>292</v>
      </c>
    </row>
    <row r="10" spans="1:8" s="116" customFormat="1" ht="15" customHeight="1">
      <c r="A10" s="113"/>
      <c r="B10" s="114"/>
      <c r="C10" s="641"/>
      <c r="D10" s="641"/>
      <c r="E10" s="641"/>
      <c r="F10" s="641"/>
      <c r="G10" s="641"/>
      <c r="H10" s="641"/>
    </row>
    <row r="11" spans="1:8" s="116" customFormat="1" ht="15" customHeight="1">
      <c r="A11" s="121" t="s">
        <v>345</v>
      </c>
      <c r="B11" s="118" t="s">
        <v>346</v>
      </c>
      <c r="C11" s="642">
        <v>36535110</v>
      </c>
      <c r="D11" s="642">
        <v>-595000</v>
      </c>
      <c r="E11" s="642">
        <f>+C11+D11</f>
        <v>35940110</v>
      </c>
      <c r="F11" s="642">
        <v>32810070.140000001</v>
      </c>
      <c r="G11" s="642">
        <v>32810070.140000001</v>
      </c>
      <c r="H11" s="642">
        <f>+E11-F11</f>
        <v>3130039.8599999994</v>
      </c>
    </row>
    <row r="12" spans="1:8" s="116" customFormat="1" ht="15" customHeight="1">
      <c r="A12" s="117"/>
      <c r="B12" s="118"/>
      <c r="C12" s="642"/>
      <c r="D12" s="642"/>
      <c r="E12" s="642"/>
      <c r="F12" s="642"/>
      <c r="G12" s="642"/>
      <c r="H12" s="642"/>
    </row>
    <row r="13" spans="1:8" s="116" customFormat="1" ht="15" customHeight="1">
      <c r="A13" s="121" t="s">
        <v>347</v>
      </c>
      <c r="B13" s="118" t="s">
        <v>348</v>
      </c>
      <c r="C13" s="642">
        <v>7706190</v>
      </c>
      <c r="D13" s="642">
        <v>3664931.93</v>
      </c>
      <c r="E13" s="642">
        <f>+C13+D13</f>
        <v>11371121.93</v>
      </c>
      <c r="F13" s="642">
        <v>11056428.66</v>
      </c>
      <c r="G13" s="642">
        <v>11056428.66</v>
      </c>
      <c r="H13" s="642">
        <f>+E13-F13</f>
        <v>314693.26999999955</v>
      </c>
    </row>
    <row r="14" spans="1:8" s="116" customFormat="1" ht="15" customHeight="1">
      <c r="A14" s="117"/>
      <c r="B14" s="118"/>
      <c r="C14" s="642"/>
      <c r="D14" s="642"/>
      <c r="E14" s="642"/>
      <c r="F14" s="642"/>
      <c r="G14" s="642"/>
      <c r="H14" s="642"/>
    </row>
    <row r="15" spans="1:8" s="116" customFormat="1" ht="15" customHeight="1">
      <c r="A15" s="121" t="s">
        <v>349</v>
      </c>
      <c r="B15" s="118" t="s">
        <v>350</v>
      </c>
      <c r="C15" s="642">
        <v>0</v>
      </c>
      <c r="D15" s="642">
        <v>0</v>
      </c>
      <c r="E15" s="642">
        <f>+C15+D15</f>
        <v>0</v>
      </c>
      <c r="F15" s="642">
        <v>0</v>
      </c>
      <c r="G15" s="642">
        <v>0</v>
      </c>
      <c r="H15" s="642">
        <f>+E15-F15</f>
        <v>0</v>
      </c>
    </row>
    <row r="16" spans="1:8" s="116" customFormat="1" ht="15" customHeight="1">
      <c r="A16" s="121"/>
      <c r="B16" s="118"/>
      <c r="C16" s="642"/>
      <c r="D16" s="642"/>
      <c r="E16" s="642"/>
      <c r="F16" s="642"/>
      <c r="G16" s="642"/>
      <c r="H16" s="642"/>
    </row>
    <row r="17" spans="1:8" s="116" customFormat="1" ht="15" customHeight="1">
      <c r="A17" s="455" t="s">
        <v>1413</v>
      </c>
      <c r="B17" s="118" t="s">
        <v>171</v>
      </c>
      <c r="C17" s="642">
        <v>0</v>
      </c>
      <c r="D17" s="642">
        <v>0</v>
      </c>
      <c r="E17" s="642">
        <f>+C17+D17</f>
        <v>0</v>
      </c>
      <c r="F17" s="642">
        <v>0</v>
      </c>
      <c r="G17" s="642">
        <v>0</v>
      </c>
      <c r="H17" s="642">
        <f>+E17-F17</f>
        <v>0</v>
      </c>
    </row>
    <row r="18" spans="1:8" s="116" customFormat="1" ht="15" customHeight="1">
      <c r="A18" s="121"/>
      <c r="B18" s="118"/>
      <c r="C18" s="642"/>
      <c r="D18" s="642"/>
      <c r="E18" s="642"/>
      <c r="F18" s="642"/>
      <c r="G18" s="642"/>
      <c r="H18" s="642"/>
    </row>
    <row r="19" spans="1:8" s="116" customFormat="1" ht="15" customHeight="1">
      <c r="A19" s="456" t="s">
        <v>1414</v>
      </c>
      <c r="B19" s="118" t="s">
        <v>225</v>
      </c>
      <c r="C19" s="642">
        <v>0</v>
      </c>
      <c r="D19" s="642">
        <v>0</v>
      </c>
      <c r="E19" s="642">
        <f>+C19+D19</f>
        <v>0</v>
      </c>
      <c r="F19" s="642">
        <v>0</v>
      </c>
      <c r="G19" s="642">
        <v>0</v>
      </c>
      <c r="H19" s="642">
        <f>+E19-F19</f>
        <v>0</v>
      </c>
    </row>
    <row r="20" spans="1:8" s="116" customFormat="1" ht="15" customHeight="1">
      <c r="A20" s="117"/>
      <c r="B20" s="118"/>
      <c r="C20" s="642"/>
      <c r="D20" s="642"/>
      <c r="E20" s="642"/>
      <c r="F20" s="642"/>
      <c r="G20" s="642"/>
      <c r="H20" s="642"/>
    </row>
    <row r="21" spans="1:8" s="116" customFormat="1" ht="15" customHeight="1">
      <c r="A21" s="1035" t="s">
        <v>1412</v>
      </c>
      <c r="B21" s="1035"/>
      <c r="C21" s="621">
        <f>+C11+C13+C15+C17+C19</f>
        <v>44241300</v>
      </c>
      <c r="D21" s="621">
        <f t="shared" ref="D21:H21" si="0">+D11+D13+D15+D17+D19</f>
        <v>3069931.93</v>
      </c>
      <c r="E21" s="621">
        <f t="shared" si="0"/>
        <v>47311231.93</v>
      </c>
      <c r="F21" s="621">
        <f t="shared" si="0"/>
        <v>43866498.799999997</v>
      </c>
      <c r="G21" s="621">
        <f t="shared" si="0"/>
        <v>43866498.799999997</v>
      </c>
      <c r="H21" s="621">
        <f t="shared" si="0"/>
        <v>3444733.129999999</v>
      </c>
    </row>
    <row r="24" spans="1:8" ht="12.75" customHeight="1">
      <c r="A24" s="1036"/>
      <c r="B24" s="1036"/>
      <c r="C24" s="1036"/>
      <c r="D24" s="1036"/>
      <c r="E24" s="1036"/>
      <c r="F24" s="1036"/>
      <c r="G24" s="1036"/>
      <c r="H24" s="1036"/>
    </row>
    <row r="30" spans="1:8" ht="14.25" customHeight="1"/>
    <row r="45" spans="3:8" s="106" customFormat="1" ht="12.75" customHeight="1">
      <c r="C45" s="107"/>
      <c r="D45" s="107"/>
      <c r="E45" s="107"/>
      <c r="F45" s="107"/>
      <c r="G45" s="107"/>
      <c r="H45" s="107"/>
    </row>
    <row r="46" spans="3:8" s="106" customFormat="1" ht="12.75" customHeight="1">
      <c r="C46" s="107"/>
      <c r="D46" s="107"/>
      <c r="E46" s="107"/>
      <c r="F46" s="107"/>
      <c r="G46" s="107"/>
      <c r="H46" s="107"/>
    </row>
    <row r="47" spans="3:8" s="106" customFormat="1" ht="12.75" customHeight="1">
      <c r="C47" s="107"/>
      <c r="D47" s="107"/>
      <c r="E47" s="107"/>
      <c r="F47" s="107"/>
      <c r="G47" s="107"/>
      <c r="H47" s="107"/>
    </row>
  </sheetData>
  <mergeCells count="9">
    <mergeCell ref="A21:B21"/>
    <mergeCell ref="A24:H24"/>
    <mergeCell ref="A2:H2"/>
    <mergeCell ref="A3:H3"/>
    <mergeCell ref="A4:H4"/>
    <mergeCell ref="A5:H5"/>
    <mergeCell ref="A7:B9"/>
    <mergeCell ref="C7:G7"/>
    <mergeCell ref="H7:H8"/>
  </mergeCells>
  <printOptions horizontalCentered="1"/>
  <pageMargins left="0.19685039370078741" right="0.19685039370078741" top="0.27559055118110237" bottom="0.51181102362204722" header="0.31496062992125984" footer="0.31496062992125984"/>
  <pageSetup scale="84" orientation="landscape" r:id="rId1"/>
  <headerFooter>
    <oddHeader>&amp;L&amp;"Arial,Normal"&amp;8Estados e Informes Presupuestarios&amp;R&amp;"Arial,Normal"&amp;8 09.2</oddHeader>
    <oddFooter>&amp;C“Bajo protesta de decir verdad declaramos que los Estados Financieros y sus notas, son razonablemente correctos y son responsabilidad del emisor”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H41"/>
  <sheetViews>
    <sheetView zoomScaleNormal="100" workbookViewId="0">
      <selection activeCell="A15" sqref="A15:B15"/>
    </sheetView>
  </sheetViews>
  <sheetFormatPr defaultColWidth="11.43359375" defaultRowHeight="12.75"/>
  <cols>
    <col min="1" max="1" width="6.3203125" style="106" bestFit="1" customWidth="1"/>
    <col min="2" max="2" width="66.3203125" style="106" bestFit="1" customWidth="1"/>
    <col min="3" max="3" width="13.71875" style="107" customWidth="1"/>
    <col min="4" max="4" width="14.9296875" style="107" customWidth="1"/>
    <col min="5" max="5" width="16.8125" style="107" customWidth="1"/>
    <col min="6" max="6" width="14.796875" style="107" customWidth="1"/>
    <col min="7" max="8" width="13.71875" style="107" customWidth="1"/>
    <col min="9" max="16384" width="11.43359375" style="104"/>
  </cols>
  <sheetData>
    <row r="2" spans="1:8" ht="15.75" customHeight="1">
      <c r="A2" s="1037" t="s">
        <v>1591</v>
      </c>
      <c r="B2" s="1037"/>
      <c r="C2" s="1037"/>
      <c r="D2" s="1037"/>
      <c r="E2" s="1037"/>
      <c r="F2" s="1037"/>
      <c r="G2" s="1037"/>
      <c r="H2" s="1037"/>
    </row>
    <row r="3" spans="1:8" ht="15.75" customHeight="1">
      <c r="A3" s="1038" t="s">
        <v>284</v>
      </c>
      <c r="B3" s="1038"/>
      <c r="C3" s="1038"/>
      <c r="D3" s="1038"/>
      <c r="E3" s="1038"/>
      <c r="F3" s="1038"/>
      <c r="G3" s="1038"/>
      <c r="H3" s="1038"/>
    </row>
    <row r="4" spans="1:8" ht="15.75" customHeight="1">
      <c r="A4" s="1038" t="s">
        <v>351</v>
      </c>
      <c r="B4" s="1038"/>
      <c r="C4" s="1038"/>
      <c r="D4" s="1038"/>
      <c r="E4" s="1038"/>
      <c r="F4" s="1038"/>
      <c r="G4" s="1038"/>
      <c r="H4" s="1038"/>
    </row>
    <row r="5" spans="1:8" ht="15.75" customHeight="1">
      <c r="A5" s="1038" t="s">
        <v>1592</v>
      </c>
      <c r="B5" s="1038"/>
      <c r="C5" s="1038"/>
      <c r="D5" s="1038"/>
      <c r="E5" s="1038"/>
      <c r="F5" s="1038"/>
      <c r="G5" s="1038"/>
      <c r="H5" s="1038"/>
    </row>
    <row r="6" spans="1:8" ht="13.5" thickBot="1">
      <c r="A6" s="105"/>
      <c r="G6" s="108"/>
      <c r="H6" s="109"/>
    </row>
    <row r="7" spans="1:8" s="110" customFormat="1">
      <c r="A7" s="1039" t="s">
        <v>244</v>
      </c>
      <c r="B7" s="1040"/>
      <c r="C7" s="1045" t="s">
        <v>285</v>
      </c>
      <c r="D7" s="1046"/>
      <c r="E7" s="1046"/>
      <c r="F7" s="1046"/>
      <c r="G7" s="1047"/>
      <c r="H7" s="1048" t="s">
        <v>286</v>
      </c>
    </row>
    <row r="8" spans="1:8" ht="24.75" thickBot="1">
      <c r="A8" s="1041"/>
      <c r="B8" s="1042"/>
      <c r="C8" s="111" t="s">
        <v>287</v>
      </c>
      <c r="D8" s="111" t="s">
        <v>288</v>
      </c>
      <c r="E8" s="111" t="s">
        <v>289</v>
      </c>
      <c r="F8" s="111" t="s">
        <v>269</v>
      </c>
      <c r="G8" s="111" t="s">
        <v>290</v>
      </c>
      <c r="H8" s="1049"/>
    </row>
    <row r="9" spans="1:8" ht="15" customHeight="1" thickBot="1">
      <c r="A9" s="1043"/>
      <c r="B9" s="1044"/>
      <c r="C9" s="112">
        <v>1</v>
      </c>
      <c r="D9" s="112">
        <v>2</v>
      </c>
      <c r="E9" s="112" t="s">
        <v>291</v>
      </c>
      <c r="F9" s="112">
        <v>4</v>
      </c>
      <c r="G9" s="112">
        <v>5</v>
      </c>
      <c r="H9" s="112" t="s">
        <v>292</v>
      </c>
    </row>
    <row r="10" spans="1:8" s="116" customFormat="1" ht="15" customHeight="1">
      <c r="A10" s="113"/>
      <c r="B10" s="114"/>
      <c r="C10" s="115"/>
      <c r="D10" s="115"/>
      <c r="E10" s="115"/>
      <c r="F10" s="115"/>
      <c r="G10" s="115"/>
      <c r="H10" s="115"/>
    </row>
    <row r="11" spans="1:8" s="116" customFormat="1" ht="15" customHeight="1">
      <c r="A11" s="455" t="s">
        <v>345</v>
      </c>
      <c r="B11" s="118" t="s">
        <v>1615</v>
      </c>
      <c r="C11" s="642">
        <v>30505110</v>
      </c>
      <c r="D11" s="642">
        <v>3450000</v>
      </c>
      <c r="E11" s="642">
        <f>+C11+D11</f>
        <v>33955110</v>
      </c>
      <c r="F11" s="642">
        <v>30901761.34</v>
      </c>
      <c r="G11" s="642">
        <v>30901761.34</v>
      </c>
      <c r="H11" s="642">
        <f>+E11-F11</f>
        <v>3053348.66</v>
      </c>
    </row>
    <row r="12" spans="1:8" s="116" customFormat="1" ht="15" customHeight="1">
      <c r="A12" s="456" t="s">
        <v>347</v>
      </c>
      <c r="B12" s="118" t="s">
        <v>1616</v>
      </c>
      <c r="C12" s="642">
        <v>6420000</v>
      </c>
      <c r="D12" s="642">
        <v>-3450000</v>
      </c>
      <c r="E12" s="642">
        <f>+C12+D12</f>
        <v>2970000</v>
      </c>
      <c r="F12" s="642">
        <v>2588494.2799999998</v>
      </c>
      <c r="G12" s="642">
        <v>2588494.2799999998</v>
      </c>
      <c r="H12" s="642">
        <f>+E12-F12</f>
        <v>381505.7200000002</v>
      </c>
    </row>
    <row r="13" spans="1:8" s="116" customFormat="1" ht="15" customHeight="1">
      <c r="A13" s="455" t="s">
        <v>349</v>
      </c>
      <c r="B13" s="118" t="s">
        <v>1617</v>
      </c>
      <c r="C13" s="642">
        <v>7311190</v>
      </c>
      <c r="D13" s="642">
        <v>2544931.9300000002</v>
      </c>
      <c r="E13" s="642">
        <f t="shared" ref="E13:E14" si="0">+C13+D13</f>
        <v>9856121.9299999997</v>
      </c>
      <c r="F13" s="642">
        <v>9851132.9900000002</v>
      </c>
      <c r="G13" s="642">
        <v>9851132.9900000002</v>
      </c>
      <c r="H13" s="642">
        <f t="shared" ref="H13:H14" si="1">+E13-F13</f>
        <v>4988.9399999994785</v>
      </c>
    </row>
    <row r="14" spans="1:8" s="116" customFormat="1" ht="15" customHeight="1">
      <c r="A14" s="456" t="s">
        <v>1413</v>
      </c>
      <c r="B14" s="118" t="s">
        <v>1618</v>
      </c>
      <c r="C14" s="642">
        <v>5000</v>
      </c>
      <c r="D14" s="642">
        <v>525000</v>
      </c>
      <c r="E14" s="642">
        <f t="shared" si="0"/>
        <v>530000</v>
      </c>
      <c r="F14" s="642">
        <v>525110.18999999994</v>
      </c>
      <c r="G14" s="642">
        <v>525110.18999999994</v>
      </c>
      <c r="H14" s="642">
        <f t="shared" si="1"/>
        <v>4889.8100000000559</v>
      </c>
    </row>
    <row r="15" spans="1:8" s="116" customFormat="1" ht="15" customHeight="1">
      <c r="A15" s="1050" t="s">
        <v>1412</v>
      </c>
      <c r="B15" s="1050"/>
      <c r="C15" s="621">
        <f>SUM(C11:C14)</f>
        <v>44241300</v>
      </c>
      <c r="D15" s="621">
        <f t="shared" ref="D15:H15" si="2">SUM(D11:D14)</f>
        <v>3069931.93</v>
      </c>
      <c r="E15" s="621">
        <f t="shared" si="2"/>
        <v>47311231.93</v>
      </c>
      <c r="F15" s="621">
        <f t="shared" si="2"/>
        <v>43866498.799999997</v>
      </c>
      <c r="G15" s="621">
        <f t="shared" si="2"/>
        <v>43866498.799999997</v>
      </c>
      <c r="H15" s="621">
        <f t="shared" si="2"/>
        <v>3444733.13</v>
      </c>
    </row>
    <row r="18" spans="1:8" ht="12.75" customHeight="1">
      <c r="A18" s="1036"/>
      <c r="B18" s="1036"/>
      <c r="C18" s="1036"/>
      <c r="D18" s="1036"/>
      <c r="E18" s="1036"/>
      <c r="F18" s="1036"/>
      <c r="G18" s="1036"/>
      <c r="H18" s="1036"/>
    </row>
    <row r="24" spans="1:8" ht="14.25" customHeight="1"/>
    <row r="39" spans="3:8" s="106" customFormat="1" ht="12.75" customHeight="1">
      <c r="C39" s="107"/>
      <c r="D39" s="107"/>
      <c r="E39" s="107"/>
      <c r="F39" s="107"/>
      <c r="G39" s="107"/>
      <c r="H39" s="107"/>
    </row>
    <row r="40" spans="3:8" s="106" customFormat="1" ht="12.75" customHeight="1">
      <c r="C40" s="107"/>
      <c r="D40" s="107"/>
      <c r="E40" s="107"/>
      <c r="F40" s="107"/>
      <c r="G40" s="107"/>
      <c r="H40" s="107"/>
    </row>
    <row r="41" spans="3:8" s="106" customFormat="1" ht="12.75" customHeight="1">
      <c r="C41" s="107"/>
      <c r="D41" s="107"/>
      <c r="E41" s="107"/>
      <c r="F41" s="107"/>
      <c r="G41" s="107"/>
      <c r="H41" s="107"/>
    </row>
  </sheetData>
  <mergeCells count="9">
    <mergeCell ref="A15:B15"/>
    <mergeCell ref="A18:H18"/>
    <mergeCell ref="A2:H2"/>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6" fitToHeight="0" orientation="landscape" r:id="rId1"/>
  <headerFooter>
    <oddHeader>&amp;L&amp;"Arial,Normal"&amp;8Estados e Informes Presupuestarios&amp;R&amp;"Arial,Normal"&amp;8 09.3</oddHeader>
    <oddFooter>&amp;C“Bajo protesta de decir verdad declaramos que los Estados Financieros y sus notas, son razonablemente correctos y son responsabilidad del emisor”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H68"/>
  <sheetViews>
    <sheetView zoomScaleNormal="100" workbookViewId="0">
      <selection activeCell="H74" sqref="A1:H74"/>
    </sheetView>
  </sheetViews>
  <sheetFormatPr defaultColWidth="11.43359375" defaultRowHeight="12.75"/>
  <cols>
    <col min="1" max="1" width="6.3203125" style="106" bestFit="1" customWidth="1"/>
    <col min="2" max="2" width="56.23046875" style="106" customWidth="1"/>
    <col min="3" max="8" width="16.27734375" style="107" customWidth="1"/>
    <col min="9" max="16384" width="11.43359375" style="104"/>
  </cols>
  <sheetData>
    <row r="2" spans="1:8" ht="15.75" customHeight="1">
      <c r="A2" s="1037" t="s">
        <v>1591</v>
      </c>
      <c r="B2" s="1037"/>
      <c r="C2" s="1037"/>
      <c r="D2" s="1037"/>
      <c r="E2" s="1037"/>
      <c r="F2" s="1037"/>
      <c r="G2" s="1037"/>
      <c r="H2" s="1037"/>
    </row>
    <row r="3" spans="1:8" ht="15.75" customHeight="1">
      <c r="A3" s="1038" t="s">
        <v>284</v>
      </c>
      <c r="B3" s="1038"/>
      <c r="C3" s="1038"/>
      <c r="D3" s="1038"/>
      <c r="E3" s="1038"/>
      <c r="F3" s="1038"/>
      <c r="G3" s="1038"/>
      <c r="H3" s="1038"/>
    </row>
    <row r="4" spans="1:8" ht="15.75" customHeight="1">
      <c r="A4" s="1038" t="s">
        <v>352</v>
      </c>
      <c r="B4" s="1038"/>
      <c r="C4" s="1038"/>
      <c r="D4" s="1038"/>
      <c r="E4" s="1038"/>
      <c r="F4" s="1038"/>
      <c r="G4" s="1038"/>
      <c r="H4" s="1038"/>
    </row>
    <row r="5" spans="1:8" ht="15.75" customHeight="1">
      <c r="A5" s="1038" t="s">
        <v>1592</v>
      </c>
      <c r="B5" s="1038"/>
      <c r="C5" s="1038"/>
      <c r="D5" s="1038"/>
      <c r="E5" s="1038"/>
      <c r="F5" s="1038"/>
      <c r="G5" s="1038"/>
      <c r="H5" s="1038"/>
    </row>
    <row r="6" spans="1:8" ht="13.5" thickBot="1">
      <c r="A6" s="105"/>
      <c r="G6" s="108"/>
      <c r="H6" s="109"/>
    </row>
    <row r="7" spans="1:8" s="110" customFormat="1">
      <c r="A7" s="1039" t="s">
        <v>244</v>
      </c>
      <c r="B7" s="1040"/>
      <c r="C7" s="1045" t="s">
        <v>285</v>
      </c>
      <c r="D7" s="1046"/>
      <c r="E7" s="1046"/>
      <c r="F7" s="1046"/>
      <c r="G7" s="1047"/>
      <c r="H7" s="1048" t="s">
        <v>286</v>
      </c>
    </row>
    <row r="8" spans="1:8" ht="24.75" thickBot="1">
      <c r="A8" s="1041"/>
      <c r="B8" s="1042"/>
      <c r="C8" s="111" t="s">
        <v>287</v>
      </c>
      <c r="D8" s="111" t="s">
        <v>288</v>
      </c>
      <c r="E8" s="111" t="s">
        <v>289</v>
      </c>
      <c r="F8" s="111" t="s">
        <v>269</v>
      </c>
      <c r="G8" s="111" t="s">
        <v>290</v>
      </c>
      <c r="H8" s="1049"/>
    </row>
    <row r="9" spans="1:8" ht="15" customHeight="1" thickBot="1">
      <c r="A9" s="1043"/>
      <c r="B9" s="1044"/>
      <c r="C9" s="112">
        <v>1</v>
      </c>
      <c r="D9" s="112">
        <v>2</v>
      </c>
      <c r="E9" s="112" t="s">
        <v>291</v>
      </c>
      <c r="F9" s="112">
        <v>4</v>
      </c>
      <c r="G9" s="112">
        <v>5</v>
      </c>
      <c r="H9" s="112" t="s">
        <v>292</v>
      </c>
    </row>
    <row r="10" spans="1:8" s="116" customFormat="1" ht="16.5" customHeight="1">
      <c r="A10" s="113">
        <v>1</v>
      </c>
      <c r="B10" s="114" t="s">
        <v>353</v>
      </c>
      <c r="C10" s="640">
        <f>SUM(C11:C18)</f>
        <v>36935110</v>
      </c>
      <c r="D10" s="640">
        <f t="shared" ref="D10:G10" si="0">SUM(D11:D18)</f>
        <v>0</v>
      </c>
      <c r="E10" s="640">
        <f>+C10+D10</f>
        <v>36935110</v>
      </c>
      <c r="F10" s="640">
        <f t="shared" si="0"/>
        <v>33490376.870000001</v>
      </c>
      <c r="G10" s="640">
        <f t="shared" si="0"/>
        <v>33490376.870000001</v>
      </c>
      <c r="H10" s="640">
        <f>+E10-F10</f>
        <v>3444733.129999999</v>
      </c>
    </row>
    <row r="11" spans="1:8" s="116" customFormat="1" ht="16.5" customHeight="1">
      <c r="A11" s="122" t="s">
        <v>354</v>
      </c>
      <c r="B11" s="123" t="s">
        <v>355</v>
      </c>
      <c r="C11" s="636">
        <v>0</v>
      </c>
      <c r="D11" s="636">
        <v>0</v>
      </c>
      <c r="E11" s="636">
        <f>+C11+D11</f>
        <v>0</v>
      </c>
      <c r="F11" s="636">
        <v>0</v>
      </c>
      <c r="G11" s="636">
        <v>0</v>
      </c>
      <c r="H11" s="636">
        <f>+E11-F11</f>
        <v>0</v>
      </c>
    </row>
    <row r="12" spans="1:8" s="116" customFormat="1" ht="16.5" customHeight="1">
      <c r="A12" s="122" t="s">
        <v>356</v>
      </c>
      <c r="B12" s="123" t="s">
        <v>357</v>
      </c>
      <c r="C12" s="636">
        <v>0</v>
      </c>
      <c r="D12" s="636">
        <v>0</v>
      </c>
      <c r="E12" s="636">
        <f t="shared" ref="E12:E41" si="1">+C12+D12</f>
        <v>0</v>
      </c>
      <c r="F12" s="636">
        <v>0</v>
      </c>
      <c r="G12" s="636">
        <v>0</v>
      </c>
      <c r="H12" s="636">
        <f t="shared" ref="H12:H41" si="2">+E12-F12</f>
        <v>0</v>
      </c>
    </row>
    <row r="13" spans="1:8" s="116" customFormat="1" ht="16.5" customHeight="1">
      <c r="A13" s="122" t="s">
        <v>358</v>
      </c>
      <c r="B13" s="123" t="s">
        <v>359</v>
      </c>
      <c r="C13" s="636">
        <v>0</v>
      </c>
      <c r="D13" s="636">
        <v>0</v>
      </c>
      <c r="E13" s="636">
        <f t="shared" si="1"/>
        <v>0</v>
      </c>
      <c r="F13" s="636">
        <v>0</v>
      </c>
      <c r="G13" s="636">
        <v>0</v>
      </c>
      <c r="H13" s="636">
        <f t="shared" si="2"/>
        <v>0</v>
      </c>
    </row>
    <row r="14" spans="1:8" s="116" customFormat="1" ht="16.5" customHeight="1">
      <c r="A14" s="122" t="s">
        <v>360</v>
      </c>
      <c r="B14" s="123" t="s">
        <v>361</v>
      </c>
      <c r="C14" s="636">
        <v>0</v>
      </c>
      <c r="D14" s="636">
        <v>0</v>
      </c>
      <c r="E14" s="636">
        <f t="shared" si="1"/>
        <v>0</v>
      </c>
      <c r="F14" s="636">
        <v>0</v>
      </c>
      <c r="G14" s="636">
        <v>0</v>
      </c>
      <c r="H14" s="636">
        <f t="shared" si="2"/>
        <v>0</v>
      </c>
    </row>
    <row r="15" spans="1:8" s="116" customFormat="1" ht="16.5" customHeight="1">
      <c r="A15" s="122" t="s">
        <v>362</v>
      </c>
      <c r="B15" s="123" t="s">
        <v>363</v>
      </c>
      <c r="C15" s="636">
        <v>36935110</v>
      </c>
      <c r="D15" s="636">
        <v>0</v>
      </c>
      <c r="E15" s="636">
        <f t="shared" si="1"/>
        <v>36935110</v>
      </c>
      <c r="F15" s="636">
        <v>33490376.870000001</v>
      </c>
      <c r="G15" s="636">
        <v>33490376.870000001</v>
      </c>
      <c r="H15" s="636">
        <f t="shared" si="2"/>
        <v>3444733.129999999</v>
      </c>
    </row>
    <row r="16" spans="1:8" s="116" customFormat="1" ht="16.5" customHeight="1">
      <c r="A16" s="122" t="s">
        <v>364</v>
      </c>
      <c r="B16" s="123" t="s">
        <v>365</v>
      </c>
      <c r="C16" s="636">
        <v>0</v>
      </c>
      <c r="D16" s="636">
        <v>0</v>
      </c>
      <c r="E16" s="636">
        <f t="shared" si="1"/>
        <v>0</v>
      </c>
      <c r="F16" s="636">
        <v>0</v>
      </c>
      <c r="G16" s="636">
        <v>0</v>
      </c>
      <c r="H16" s="636">
        <f t="shared" si="2"/>
        <v>0</v>
      </c>
    </row>
    <row r="17" spans="1:8" s="116" customFormat="1" ht="16.5" customHeight="1">
      <c r="A17" s="122" t="s">
        <v>366</v>
      </c>
      <c r="B17" s="123" t="s">
        <v>367</v>
      </c>
      <c r="C17" s="636">
        <v>0</v>
      </c>
      <c r="D17" s="636">
        <v>0</v>
      </c>
      <c r="E17" s="636">
        <f t="shared" si="1"/>
        <v>0</v>
      </c>
      <c r="F17" s="636">
        <v>0</v>
      </c>
      <c r="G17" s="636">
        <v>0</v>
      </c>
      <c r="H17" s="636">
        <f t="shared" si="2"/>
        <v>0</v>
      </c>
    </row>
    <row r="18" spans="1:8" s="116" customFormat="1" ht="16.5" customHeight="1">
      <c r="A18" s="122" t="s">
        <v>368</v>
      </c>
      <c r="B18" s="123" t="s">
        <v>317</v>
      </c>
      <c r="C18" s="636">
        <v>0</v>
      </c>
      <c r="D18" s="636">
        <v>0</v>
      </c>
      <c r="E18" s="636">
        <f t="shared" si="1"/>
        <v>0</v>
      </c>
      <c r="F18" s="636">
        <v>0</v>
      </c>
      <c r="G18" s="636">
        <v>0</v>
      </c>
      <c r="H18" s="636">
        <f t="shared" si="2"/>
        <v>0</v>
      </c>
    </row>
    <row r="19" spans="1:8" s="116" customFormat="1" ht="16.5" customHeight="1">
      <c r="A19" s="113">
        <v>2</v>
      </c>
      <c r="B19" s="114" t="s">
        <v>369</v>
      </c>
      <c r="C19" s="640">
        <f>SUM(C20:C26)</f>
        <v>6506190</v>
      </c>
      <c r="D19" s="640">
        <f t="shared" ref="D19:H19" si="3">SUM(D20:D26)</f>
        <v>498280.17</v>
      </c>
      <c r="E19" s="640">
        <f t="shared" si="3"/>
        <v>7004470.1699999999</v>
      </c>
      <c r="F19" s="640">
        <f t="shared" si="3"/>
        <v>7004470.1699999999</v>
      </c>
      <c r="G19" s="640">
        <f t="shared" si="3"/>
        <v>7004470.1699999999</v>
      </c>
      <c r="H19" s="640">
        <f t="shared" si="3"/>
        <v>0</v>
      </c>
    </row>
    <row r="20" spans="1:8" s="116" customFormat="1" ht="16.5" customHeight="1">
      <c r="A20" s="122" t="s">
        <v>370</v>
      </c>
      <c r="B20" s="123" t="s">
        <v>371</v>
      </c>
      <c r="C20" s="636">
        <v>0</v>
      </c>
      <c r="D20" s="636">
        <v>0</v>
      </c>
      <c r="E20" s="636">
        <f t="shared" si="1"/>
        <v>0</v>
      </c>
      <c r="F20" s="636">
        <v>0</v>
      </c>
      <c r="G20" s="636">
        <v>0</v>
      </c>
      <c r="H20" s="636">
        <f t="shared" si="2"/>
        <v>0</v>
      </c>
    </row>
    <row r="21" spans="1:8" s="116" customFormat="1" ht="16.5" customHeight="1">
      <c r="A21" s="122" t="s">
        <v>372</v>
      </c>
      <c r="B21" s="123" t="s">
        <v>373</v>
      </c>
      <c r="C21" s="636">
        <v>6506190</v>
      </c>
      <c r="D21" s="636">
        <v>498280.17</v>
      </c>
      <c r="E21" s="636">
        <f t="shared" si="1"/>
        <v>7004470.1699999999</v>
      </c>
      <c r="F21" s="636">
        <v>7004470.1699999999</v>
      </c>
      <c r="G21" s="636">
        <v>7004470.1699999999</v>
      </c>
      <c r="H21" s="636">
        <f t="shared" si="2"/>
        <v>0</v>
      </c>
    </row>
    <row r="22" spans="1:8" s="116" customFormat="1" ht="16.5" customHeight="1">
      <c r="A22" s="122" t="s">
        <v>374</v>
      </c>
      <c r="B22" s="123" t="s">
        <v>375</v>
      </c>
      <c r="C22" s="636">
        <v>0</v>
      </c>
      <c r="D22" s="636">
        <v>0</v>
      </c>
      <c r="E22" s="636">
        <f t="shared" si="1"/>
        <v>0</v>
      </c>
      <c r="F22" s="636">
        <v>0</v>
      </c>
      <c r="G22" s="636">
        <v>0</v>
      </c>
      <c r="H22" s="636">
        <f t="shared" si="2"/>
        <v>0</v>
      </c>
    </row>
    <row r="23" spans="1:8" s="116" customFormat="1" ht="16.5" customHeight="1">
      <c r="A23" s="122" t="s">
        <v>376</v>
      </c>
      <c r="B23" s="123" t="s">
        <v>377</v>
      </c>
      <c r="C23" s="636">
        <v>0</v>
      </c>
      <c r="D23" s="636">
        <v>0</v>
      </c>
      <c r="E23" s="636">
        <f t="shared" si="1"/>
        <v>0</v>
      </c>
      <c r="F23" s="636">
        <v>0</v>
      </c>
      <c r="G23" s="636">
        <v>0</v>
      </c>
      <c r="H23" s="636">
        <f t="shared" si="2"/>
        <v>0</v>
      </c>
    </row>
    <row r="24" spans="1:8" s="116" customFormat="1" ht="16.5" customHeight="1">
      <c r="A24" s="122" t="s">
        <v>378</v>
      </c>
      <c r="B24" s="123" t="s">
        <v>379</v>
      </c>
      <c r="C24" s="636">
        <v>0</v>
      </c>
      <c r="D24" s="636">
        <v>0</v>
      </c>
      <c r="E24" s="636">
        <f t="shared" si="1"/>
        <v>0</v>
      </c>
      <c r="F24" s="636">
        <v>0</v>
      </c>
      <c r="G24" s="636">
        <v>0</v>
      </c>
      <c r="H24" s="636">
        <f t="shared" si="2"/>
        <v>0</v>
      </c>
    </row>
    <row r="25" spans="1:8" s="116" customFormat="1" ht="16.5" customHeight="1">
      <c r="A25" s="122" t="s">
        <v>380</v>
      </c>
      <c r="B25" s="123" t="s">
        <v>381</v>
      </c>
      <c r="C25" s="636">
        <v>0</v>
      </c>
      <c r="D25" s="636">
        <v>0</v>
      </c>
      <c r="E25" s="636">
        <f t="shared" si="1"/>
        <v>0</v>
      </c>
      <c r="F25" s="636">
        <v>0</v>
      </c>
      <c r="G25" s="636">
        <v>0</v>
      </c>
      <c r="H25" s="636">
        <f t="shared" si="2"/>
        <v>0</v>
      </c>
    </row>
    <row r="26" spans="1:8" s="116" customFormat="1" ht="16.5" customHeight="1">
      <c r="A26" s="122" t="s">
        <v>382</v>
      </c>
      <c r="B26" s="123" t="s">
        <v>383</v>
      </c>
      <c r="C26" s="636">
        <v>0</v>
      </c>
      <c r="D26" s="636">
        <v>0</v>
      </c>
      <c r="E26" s="636">
        <f t="shared" si="1"/>
        <v>0</v>
      </c>
      <c r="F26" s="636">
        <v>0</v>
      </c>
      <c r="G26" s="636">
        <v>0</v>
      </c>
      <c r="H26" s="636">
        <f t="shared" si="2"/>
        <v>0</v>
      </c>
    </row>
    <row r="27" spans="1:8" s="116" customFormat="1" ht="16.5" customHeight="1">
      <c r="A27" s="113">
        <v>3</v>
      </c>
      <c r="B27" s="114" t="s">
        <v>384</v>
      </c>
      <c r="C27" s="640">
        <f>SUM(C28:C36)</f>
        <v>800000</v>
      </c>
      <c r="D27" s="640">
        <f t="shared" ref="D27:H27" si="4">SUM(D28:D36)</f>
        <v>2571651.7599999998</v>
      </c>
      <c r="E27" s="640">
        <f t="shared" si="4"/>
        <v>3371651.76</v>
      </c>
      <c r="F27" s="640">
        <f t="shared" si="4"/>
        <v>3371651.76</v>
      </c>
      <c r="G27" s="640">
        <f t="shared" si="4"/>
        <v>3371651.76</v>
      </c>
      <c r="H27" s="640">
        <f t="shared" si="4"/>
        <v>0</v>
      </c>
    </row>
    <row r="28" spans="1:8" s="116" customFormat="1" ht="25.5" customHeight="1">
      <c r="A28" s="122" t="s">
        <v>385</v>
      </c>
      <c r="B28" s="124" t="s">
        <v>386</v>
      </c>
      <c r="C28" s="644">
        <v>0</v>
      </c>
      <c r="D28" s="644">
        <v>0</v>
      </c>
      <c r="E28" s="644">
        <f t="shared" si="1"/>
        <v>0</v>
      </c>
      <c r="F28" s="644">
        <v>0</v>
      </c>
      <c r="G28" s="644">
        <v>0</v>
      </c>
      <c r="H28" s="644">
        <f t="shared" si="2"/>
        <v>0</v>
      </c>
    </row>
    <row r="29" spans="1:8" s="116" customFormat="1" ht="16.5" customHeight="1">
      <c r="A29" s="122" t="s">
        <v>387</v>
      </c>
      <c r="B29" s="123" t="s">
        <v>388</v>
      </c>
      <c r="C29" s="636">
        <v>0</v>
      </c>
      <c r="D29" s="636">
        <v>0</v>
      </c>
      <c r="E29" s="636">
        <f t="shared" si="1"/>
        <v>0</v>
      </c>
      <c r="F29" s="636">
        <v>0</v>
      </c>
      <c r="G29" s="636">
        <v>0</v>
      </c>
      <c r="H29" s="636">
        <f t="shared" si="2"/>
        <v>0</v>
      </c>
    </row>
    <row r="30" spans="1:8" s="116" customFormat="1" ht="16.5" customHeight="1">
      <c r="A30" s="122" t="s">
        <v>389</v>
      </c>
      <c r="B30" s="123" t="s">
        <v>390</v>
      </c>
      <c r="C30" s="636">
        <v>0</v>
      </c>
      <c r="D30" s="636">
        <v>0</v>
      </c>
      <c r="E30" s="636">
        <f t="shared" si="1"/>
        <v>0</v>
      </c>
      <c r="F30" s="636">
        <v>0</v>
      </c>
      <c r="G30" s="636">
        <v>0</v>
      </c>
      <c r="H30" s="636">
        <f t="shared" si="2"/>
        <v>0</v>
      </c>
    </row>
    <row r="31" spans="1:8" s="116" customFormat="1" ht="16.5" customHeight="1">
      <c r="A31" s="122" t="s">
        <v>391</v>
      </c>
      <c r="B31" s="123" t="s">
        <v>392</v>
      </c>
      <c r="C31" s="636">
        <v>0</v>
      </c>
      <c r="D31" s="636">
        <v>0</v>
      </c>
      <c r="E31" s="636">
        <f t="shared" si="1"/>
        <v>0</v>
      </c>
      <c r="F31" s="636">
        <v>0</v>
      </c>
      <c r="G31" s="636">
        <v>0</v>
      </c>
      <c r="H31" s="636">
        <f t="shared" si="2"/>
        <v>0</v>
      </c>
    </row>
    <row r="32" spans="1:8" s="116" customFormat="1" ht="16.5" customHeight="1">
      <c r="A32" s="122" t="s">
        <v>393</v>
      </c>
      <c r="B32" s="123" t="s">
        <v>394</v>
      </c>
      <c r="C32" s="636">
        <v>0</v>
      </c>
      <c r="D32" s="636">
        <v>0</v>
      </c>
      <c r="E32" s="636">
        <f t="shared" si="1"/>
        <v>0</v>
      </c>
      <c r="F32" s="636">
        <v>0</v>
      </c>
      <c r="G32" s="636">
        <v>0</v>
      </c>
      <c r="H32" s="636">
        <f t="shared" si="2"/>
        <v>0</v>
      </c>
    </row>
    <row r="33" spans="1:8" s="116" customFormat="1" ht="16.5" customHeight="1">
      <c r="A33" s="122" t="s">
        <v>395</v>
      </c>
      <c r="B33" s="123" t="s">
        <v>396</v>
      </c>
      <c r="C33" s="636">
        <v>800000</v>
      </c>
      <c r="D33" s="636">
        <v>2571651.7599999998</v>
      </c>
      <c r="E33" s="636">
        <f t="shared" si="1"/>
        <v>3371651.76</v>
      </c>
      <c r="F33" s="636">
        <v>3371651.76</v>
      </c>
      <c r="G33" s="636">
        <v>3371651.76</v>
      </c>
      <c r="H33" s="636">
        <f t="shared" si="2"/>
        <v>0</v>
      </c>
    </row>
    <row r="34" spans="1:8" s="116" customFormat="1" ht="16.5" customHeight="1">
      <c r="A34" s="122" t="s">
        <v>397</v>
      </c>
      <c r="B34" s="123" t="s">
        <v>398</v>
      </c>
      <c r="C34" s="636">
        <v>0</v>
      </c>
      <c r="D34" s="636">
        <v>0</v>
      </c>
      <c r="E34" s="636">
        <f t="shared" si="1"/>
        <v>0</v>
      </c>
      <c r="F34" s="636">
        <v>0</v>
      </c>
      <c r="G34" s="636">
        <v>0</v>
      </c>
      <c r="H34" s="636">
        <f t="shared" si="2"/>
        <v>0</v>
      </c>
    </row>
    <row r="35" spans="1:8" s="116" customFormat="1" ht="16.5" customHeight="1">
      <c r="A35" s="122" t="s">
        <v>399</v>
      </c>
      <c r="B35" s="123" t="s">
        <v>400</v>
      </c>
      <c r="C35" s="636">
        <v>0</v>
      </c>
      <c r="D35" s="636">
        <v>0</v>
      </c>
      <c r="E35" s="636">
        <f t="shared" si="1"/>
        <v>0</v>
      </c>
      <c r="F35" s="636">
        <v>0</v>
      </c>
      <c r="G35" s="636">
        <v>0</v>
      </c>
      <c r="H35" s="636">
        <f t="shared" si="2"/>
        <v>0</v>
      </c>
    </row>
    <row r="36" spans="1:8" s="116" customFormat="1" ht="16.5" customHeight="1">
      <c r="A36" s="122" t="s">
        <v>401</v>
      </c>
      <c r="B36" s="123" t="s">
        <v>402</v>
      </c>
      <c r="C36" s="636">
        <v>0</v>
      </c>
      <c r="D36" s="636">
        <v>0</v>
      </c>
      <c r="E36" s="636">
        <f t="shared" si="1"/>
        <v>0</v>
      </c>
      <c r="F36" s="636">
        <v>0</v>
      </c>
      <c r="G36" s="636">
        <v>0</v>
      </c>
      <c r="H36" s="636">
        <f t="shared" si="2"/>
        <v>0</v>
      </c>
    </row>
    <row r="37" spans="1:8" s="116" customFormat="1" ht="16.5" customHeight="1">
      <c r="A37" s="113">
        <v>4</v>
      </c>
      <c r="B37" s="114" t="s">
        <v>403</v>
      </c>
      <c r="C37" s="640">
        <f>SUM(C38:C41)</f>
        <v>0</v>
      </c>
      <c r="D37" s="640">
        <f t="shared" ref="D37:H37" si="5">SUM(D38:D41)</f>
        <v>0</v>
      </c>
      <c r="E37" s="640">
        <f t="shared" si="5"/>
        <v>0</v>
      </c>
      <c r="F37" s="640">
        <f t="shared" si="5"/>
        <v>0</v>
      </c>
      <c r="G37" s="640">
        <f t="shared" si="5"/>
        <v>0</v>
      </c>
      <c r="H37" s="640">
        <f t="shared" si="5"/>
        <v>0</v>
      </c>
    </row>
    <row r="38" spans="1:8" s="116" customFormat="1" ht="30.75" customHeight="1">
      <c r="A38" s="122" t="s">
        <v>404</v>
      </c>
      <c r="B38" s="124" t="s">
        <v>405</v>
      </c>
      <c r="C38" s="644">
        <v>0</v>
      </c>
      <c r="D38" s="644">
        <v>0</v>
      </c>
      <c r="E38" s="644">
        <f t="shared" si="1"/>
        <v>0</v>
      </c>
      <c r="F38" s="644">
        <v>0</v>
      </c>
      <c r="G38" s="644">
        <v>0</v>
      </c>
      <c r="H38" s="644">
        <f t="shared" si="2"/>
        <v>0</v>
      </c>
    </row>
    <row r="39" spans="1:8" s="645" customFormat="1" ht="30.75" customHeight="1">
      <c r="A39" s="122" t="s">
        <v>406</v>
      </c>
      <c r="B39" s="643" t="s">
        <v>407</v>
      </c>
      <c r="C39" s="644">
        <v>0</v>
      </c>
      <c r="D39" s="644">
        <v>0</v>
      </c>
      <c r="E39" s="644">
        <f t="shared" si="1"/>
        <v>0</v>
      </c>
      <c r="F39" s="644">
        <v>0</v>
      </c>
      <c r="G39" s="644">
        <v>0</v>
      </c>
      <c r="H39" s="644">
        <f t="shared" si="2"/>
        <v>0</v>
      </c>
    </row>
    <row r="40" spans="1:8" s="116" customFormat="1" ht="16.5" customHeight="1">
      <c r="A40" s="122" t="s">
        <v>408</v>
      </c>
      <c r="B40" s="123" t="s">
        <v>409</v>
      </c>
      <c r="C40" s="636">
        <v>0</v>
      </c>
      <c r="D40" s="636">
        <v>0</v>
      </c>
      <c r="E40" s="636">
        <f t="shared" si="1"/>
        <v>0</v>
      </c>
      <c r="F40" s="636">
        <v>0</v>
      </c>
      <c r="G40" s="636">
        <v>0</v>
      </c>
      <c r="H40" s="636">
        <f t="shared" si="2"/>
        <v>0</v>
      </c>
    </row>
    <row r="41" spans="1:8" s="116" customFormat="1" ht="16.5" customHeight="1">
      <c r="A41" s="122" t="s">
        <v>410</v>
      </c>
      <c r="B41" s="123" t="s">
        <v>411</v>
      </c>
      <c r="C41" s="636">
        <v>0</v>
      </c>
      <c r="D41" s="636">
        <v>0</v>
      </c>
      <c r="E41" s="636">
        <f t="shared" si="1"/>
        <v>0</v>
      </c>
      <c r="F41" s="636">
        <v>0</v>
      </c>
      <c r="G41" s="636">
        <v>0</v>
      </c>
      <c r="H41" s="636">
        <f t="shared" si="2"/>
        <v>0</v>
      </c>
    </row>
    <row r="42" spans="1:8" s="116" customFormat="1" ht="16.5" customHeight="1">
      <c r="A42" s="1035" t="s">
        <v>1412</v>
      </c>
      <c r="B42" s="1035"/>
      <c r="C42" s="639">
        <f>+C10+C19+C27+C37</f>
        <v>44241300</v>
      </c>
      <c r="D42" s="639">
        <f t="shared" ref="D42:H42" si="6">+D10+D19+D27+D37</f>
        <v>3069931.9299999997</v>
      </c>
      <c r="E42" s="639">
        <f t="shared" si="6"/>
        <v>47311231.93</v>
      </c>
      <c r="F42" s="639">
        <f t="shared" si="6"/>
        <v>43866498.799999997</v>
      </c>
      <c r="G42" s="639">
        <f t="shared" si="6"/>
        <v>43866498.799999997</v>
      </c>
      <c r="H42" s="639">
        <f t="shared" si="6"/>
        <v>3444733.129999999</v>
      </c>
    </row>
    <row r="45" spans="1:8" ht="12.75" customHeight="1">
      <c r="A45" s="1036"/>
      <c r="B45" s="1036"/>
      <c r="C45" s="1036"/>
      <c r="D45" s="1036"/>
      <c r="E45" s="1036"/>
      <c r="F45" s="1036"/>
      <c r="G45" s="1036"/>
      <c r="H45" s="1036"/>
    </row>
    <row r="51" ht="14.25" customHeight="1"/>
    <row r="66" spans="3:8" s="106" customFormat="1" ht="12.75" customHeight="1">
      <c r="C66" s="107"/>
      <c r="D66" s="107"/>
      <c r="E66" s="107"/>
      <c r="F66" s="107"/>
      <c r="G66" s="107"/>
      <c r="H66" s="107"/>
    </row>
    <row r="67" spans="3:8" s="106" customFormat="1" ht="12.75" customHeight="1">
      <c r="C67" s="107"/>
      <c r="D67" s="107"/>
      <c r="E67" s="107"/>
      <c r="F67" s="107"/>
      <c r="G67" s="107"/>
      <c r="H67" s="107"/>
    </row>
    <row r="68" spans="3:8" s="106" customFormat="1" ht="12.75" customHeight="1">
      <c r="C68" s="107"/>
      <c r="D68" s="107"/>
      <c r="E68" s="107"/>
      <c r="F68" s="107"/>
      <c r="G68" s="107"/>
      <c r="H68" s="107"/>
    </row>
  </sheetData>
  <mergeCells count="9">
    <mergeCell ref="A42:B42"/>
    <mergeCell ref="A45:H45"/>
    <mergeCell ref="A2:H2"/>
    <mergeCell ref="A3:H3"/>
    <mergeCell ref="A4:H4"/>
    <mergeCell ref="A5:H5"/>
    <mergeCell ref="A7:B9"/>
    <mergeCell ref="C7:G7"/>
    <mergeCell ref="H7:H8"/>
  </mergeCells>
  <printOptions horizontalCentered="1"/>
  <pageMargins left="0.15748031496062992" right="0.15748031496062992" top="0.49" bottom="0.78" header="0.32" footer="0.31496062992125984"/>
  <pageSetup scale="86" fitToHeight="2" orientation="landscape" r:id="rId1"/>
  <headerFooter>
    <oddHeader>&amp;L&amp;"Arial,Normal"&amp;8Estados e Informes Presupuestarios&amp;R&amp;"Arial,Normal"&amp;8 09.4</oddHeader>
    <oddFooter>&amp;C“Bajo protesta de decir verdad declaramos que los Estados Financieros y sus notas, son razonablemente correctos y son responsabilidad del emisor”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39"/>
  <sheetViews>
    <sheetView zoomScaleNormal="100" workbookViewId="0">
      <selection activeCell="A40" sqref="A40:B40"/>
    </sheetView>
  </sheetViews>
  <sheetFormatPr defaultColWidth="11.43359375" defaultRowHeight="12.75" customHeight="1"/>
  <cols>
    <col min="1" max="1" width="17.890625" style="3" customWidth="1"/>
    <col min="2" max="2" width="64.703125" style="3" customWidth="1"/>
    <col min="3" max="3" width="16.0078125" style="3" customWidth="1"/>
    <col min="4" max="4" width="14.390625" style="3" customWidth="1"/>
    <col min="5" max="5" width="11.43359375" style="3"/>
    <col min="6" max="6" width="11.8359375" style="3" customWidth="1"/>
    <col min="7" max="7" width="12.10546875" style="3" customWidth="1"/>
    <col min="8" max="8" width="15.6015625" style="3" bestFit="1" customWidth="1"/>
    <col min="9" max="16384" width="11.43359375" style="3"/>
  </cols>
  <sheetData>
    <row r="1" spans="1:8" ht="12.75" customHeight="1">
      <c r="H1" s="16"/>
    </row>
    <row r="2" spans="1:8" ht="12.75" customHeight="1">
      <c r="A2" s="999" t="s">
        <v>1591</v>
      </c>
      <c r="B2" s="999"/>
      <c r="C2" s="999"/>
      <c r="D2" s="61"/>
      <c r="E2" s="61"/>
      <c r="F2" s="61"/>
      <c r="G2" s="61"/>
      <c r="H2" s="32"/>
    </row>
    <row r="3" spans="1:8" ht="12.75" customHeight="1">
      <c r="A3" s="999" t="s">
        <v>427</v>
      </c>
      <c r="B3" s="999"/>
      <c r="C3" s="999"/>
      <c r="D3" s="62"/>
      <c r="E3" s="62"/>
      <c r="F3" s="62"/>
      <c r="G3" s="62"/>
      <c r="H3" s="32"/>
    </row>
    <row r="4" spans="1:8" ht="12.75" customHeight="1">
      <c r="A4" s="999" t="s">
        <v>1590</v>
      </c>
      <c r="B4" s="999"/>
      <c r="C4" s="999"/>
      <c r="D4" s="61"/>
      <c r="E4" s="61"/>
      <c r="F4" s="61"/>
      <c r="G4" s="61"/>
      <c r="H4" s="61"/>
    </row>
    <row r="5" spans="1:8" ht="6.75" customHeight="1">
      <c r="A5" s="63"/>
      <c r="B5" s="63"/>
      <c r="C5" s="63"/>
      <c r="D5" s="63"/>
      <c r="E5" s="63"/>
      <c r="F5" s="63"/>
      <c r="G5" s="63"/>
      <c r="H5" s="63"/>
    </row>
    <row r="6" spans="1:8" ht="12.75" customHeight="1">
      <c r="C6" s="16"/>
    </row>
    <row r="7" spans="1:8" s="1" customFormat="1" ht="9.75" customHeight="1">
      <c r="A7" s="1011" t="s">
        <v>428</v>
      </c>
      <c r="B7" s="1014" t="s">
        <v>429</v>
      </c>
      <c r="C7" s="1014" t="s">
        <v>430</v>
      </c>
      <c r="D7" s="1053"/>
      <c r="E7" s="1053"/>
      <c r="F7" s="1053"/>
      <c r="G7" s="1053"/>
      <c r="H7" s="1053"/>
    </row>
    <row r="8" spans="1:8" s="1" customFormat="1" ht="9.75" customHeight="1">
      <c r="A8" s="1011"/>
      <c r="B8" s="1015"/>
      <c r="C8" s="1015"/>
      <c r="D8" s="1053"/>
      <c r="E8" s="1053"/>
      <c r="F8" s="1053"/>
      <c r="G8" s="1053"/>
      <c r="H8" s="1053"/>
    </row>
    <row r="9" spans="1:8" s="1" customFormat="1" ht="9.75" customHeight="1">
      <c r="A9" s="1011"/>
      <c r="B9" s="1015"/>
      <c r="C9" s="1015"/>
      <c r="D9" s="1053"/>
      <c r="E9" s="1053"/>
      <c r="F9" s="1053"/>
      <c r="G9" s="1053"/>
      <c r="H9" s="1053"/>
    </row>
    <row r="10" spans="1:8" s="67" customFormat="1">
      <c r="A10" s="647" t="s">
        <v>1619</v>
      </c>
      <c r="B10" s="646" t="s">
        <v>1620</v>
      </c>
      <c r="C10" s="650">
        <v>651660</v>
      </c>
      <c r="D10" s="506"/>
      <c r="E10" s="66"/>
      <c r="F10" s="66"/>
      <c r="G10" s="66"/>
      <c r="H10" s="64"/>
    </row>
    <row r="11" spans="1:8" s="67" customFormat="1">
      <c r="A11" s="647" t="s">
        <v>1621</v>
      </c>
      <c r="B11" s="646" t="s">
        <v>1622</v>
      </c>
      <c r="C11" s="650">
        <v>368635</v>
      </c>
      <c r="D11" s="504"/>
      <c r="E11" s="66"/>
      <c r="F11" s="66"/>
      <c r="G11" s="66"/>
      <c r="H11" s="64"/>
    </row>
    <row r="12" spans="1:8" s="67" customFormat="1">
      <c r="A12" s="647" t="s">
        <v>1623</v>
      </c>
      <c r="B12" s="646" t="s">
        <v>1624</v>
      </c>
      <c r="C12" s="650">
        <v>161000</v>
      </c>
      <c r="D12" s="504"/>
      <c r="E12" s="66"/>
      <c r="F12" s="66"/>
      <c r="G12" s="66"/>
      <c r="H12" s="64"/>
    </row>
    <row r="13" spans="1:8" s="67" customFormat="1">
      <c r="A13" s="647" t="s">
        <v>1625</v>
      </c>
      <c r="B13" s="646" t="s">
        <v>1626</v>
      </c>
      <c r="C13" s="650">
        <v>414143.82</v>
      </c>
      <c r="D13" s="504"/>
      <c r="E13" s="66"/>
      <c r="F13" s="66"/>
      <c r="G13" s="66"/>
      <c r="H13" s="64"/>
    </row>
    <row r="14" spans="1:8" s="67" customFormat="1">
      <c r="A14" s="647" t="s">
        <v>1627</v>
      </c>
      <c r="B14" s="646" t="s">
        <v>1628</v>
      </c>
      <c r="C14" s="650">
        <v>772390</v>
      </c>
      <c r="D14" s="504"/>
      <c r="E14" s="66"/>
      <c r="F14" s="66"/>
      <c r="G14" s="66"/>
      <c r="H14" s="64"/>
    </row>
    <row r="15" spans="1:8" s="67" customFormat="1">
      <c r="A15" s="647" t="s">
        <v>1629</v>
      </c>
      <c r="B15" s="646" t="s">
        <v>1630</v>
      </c>
      <c r="C15" s="650">
        <v>517650</v>
      </c>
      <c r="D15" s="504"/>
      <c r="E15" s="66"/>
      <c r="F15" s="66"/>
      <c r="G15" s="66"/>
      <c r="H15" s="64"/>
    </row>
    <row r="16" spans="1:8" s="67" customFormat="1">
      <c r="A16" s="647" t="s">
        <v>1631</v>
      </c>
      <c r="B16" s="646" t="s">
        <v>1632</v>
      </c>
      <c r="C16" s="650">
        <v>830850</v>
      </c>
      <c r="D16" s="504"/>
      <c r="E16" s="66"/>
      <c r="F16" s="66"/>
      <c r="G16" s="66"/>
      <c r="H16" s="64"/>
    </row>
    <row r="17" spans="1:8" s="67" customFormat="1">
      <c r="A17" s="647" t="s">
        <v>1633</v>
      </c>
      <c r="B17" s="646" t="s">
        <v>1634</v>
      </c>
      <c r="C17" s="650">
        <v>691800</v>
      </c>
      <c r="D17" s="504"/>
      <c r="E17" s="66"/>
      <c r="F17" s="66"/>
      <c r="G17" s="66"/>
      <c r="H17" s="64"/>
    </row>
    <row r="18" spans="1:8" s="67" customFormat="1">
      <c r="A18" s="647" t="s">
        <v>1635</v>
      </c>
      <c r="B18" s="646" t="s">
        <v>1636</v>
      </c>
      <c r="C18" s="650">
        <v>27575</v>
      </c>
      <c r="D18" s="504"/>
      <c r="E18" s="66"/>
      <c r="F18" s="66"/>
      <c r="G18" s="66"/>
      <c r="H18" s="64"/>
    </row>
    <row r="19" spans="1:8" s="67" customFormat="1">
      <c r="A19" s="647" t="s">
        <v>1637</v>
      </c>
      <c r="B19" s="646" t="s">
        <v>1638</v>
      </c>
      <c r="C19" s="650">
        <v>27575</v>
      </c>
      <c r="D19" s="504"/>
      <c r="E19" s="66"/>
      <c r="F19" s="66"/>
      <c r="G19" s="66"/>
      <c r="H19" s="64"/>
    </row>
    <row r="20" spans="1:8" s="67" customFormat="1">
      <c r="A20" s="647" t="s">
        <v>1639</v>
      </c>
      <c r="B20" s="646" t="s">
        <v>1640</v>
      </c>
      <c r="C20" s="650">
        <v>136590</v>
      </c>
      <c r="D20" s="504"/>
      <c r="E20" s="66"/>
      <c r="F20" s="66"/>
      <c r="G20" s="66"/>
      <c r="H20" s="64"/>
    </row>
    <row r="21" spans="1:8" s="67" customFormat="1">
      <c r="A21" s="647" t="s">
        <v>1641</v>
      </c>
      <c r="B21" s="646" t="s">
        <v>1642</v>
      </c>
      <c r="C21" s="650">
        <v>188800</v>
      </c>
      <c r="D21" s="504"/>
      <c r="E21" s="66"/>
      <c r="F21" s="66"/>
      <c r="G21" s="66"/>
      <c r="H21" s="64"/>
    </row>
    <row r="22" spans="1:8" s="67" customFormat="1">
      <c r="A22" s="647" t="s">
        <v>1643</v>
      </c>
      <c r="B22" s="646" t="s">
        <v>1644</v>
      </c>
      <c r="C22" s="650">
        <v>100000</v>
      </c>
      <c r="D22" s="504"/>
      <c r="E22" s="66"/>
      <c r="F22" s="66"/>
      <c r="G22" s="66"/>
      <c r="H22" s="64"/>
    </row>
    <row r="23" spans="1:8" s="67" customFormat="1">
      <c r="A23" s="647" t="s">
        <v>1645</v>
      </c>
      <c r="B23" s="646" t="s">
        <v>1646</v>
      </c>
      <c r="C23" s="650">
        <v>270300</v>
      </c>
      <c r="D23" s="504"/>
      <c r="E23" s="66"/>
      <c r="F23" s="66"/>
      <c r="G23" s="66"/>
      <c r="H23" s="64"/>
    </row>
    <row r="24" spans="1:8" s="67" customFormat="1">
      <c r="A24" s="647" t="s">
        <v>1647</v>
      </c>
      <c r="B24" s="646" t="s">
        <v>1648</v>
      </c>
      <c r="C24" s="650">
        <v>500000</v>
      </c>
      <c r="D24" s="504"/>
      <c r="E24" s="66"/>
      <c r="F24" s="66"/>
      <c r="G24" s="66"/>
      <c r="H24" s="64"/>
    </row>
    <row r="25" spans="1:8" s="67" customFormat="1">
      <c r="A25" s="647" t="s">
        <v>1649</v>
      </c>
      <c r="B25" s="646" t="s">
        <v>1650</v>
      </c>
      <c r="C25" s="650">
        <v>500000</v>
      </c>
      <c r="D25" s="504"/>
      <c r="E25" s="66"/>
      <c r="F25" s="66"/>
      <c r="G25" s="66"/>
      <c r="H25" s="64"/>
    </row>
    <row r="26" spans="1:8" s="67" customFormat="1">
      <c r="A26" s="647" t="s">
        <v>1651</v>
      </c>
      <c r="B26" s="646" t="s">
        <v>1652</v>
      </c>
      <c r="C26" s="650">
        <v>997020</v>
      </c>
      <c r="D26" s="504"/>
      <c r="E26" s="66"/>
      <c r="F26" s="66"/>
      <c r="G26" s="66"/>
      <c r="H26" s="64"/>
    </row>
    <row r="27" spans="1:8" s="67" customFormat="1">
      <c r="A27" s="647" t="s">
        <v>1653</v>
      </c>
      <c r="B27" s="646" t="s">
        <v>1654</v>
      </c>
      <c r="C27" s="650">
        <v>465858</v>
      </c>
      <c r="D27" s="504"/>
      <c r="E27" s="66"/>
      <c r="F27" s="66"/>
      <c r="G27" s="66"/>
      <c r="H27" s="64"/>
    </row>
    <row r="28" spans="1:8" s="67" customFormat="1">
      <c r="A28" s="647" t="s">
        <v>1655</v>
      </c>
      <c r="B28" s="646" t="s">
        <v>1656</v>
      </c>
      <c r="C28" s="650">
        <v>1000000</v>
      </c>
      <c r="D28" s="504"/>
      <c r="E28" s="66"/>
      <c r="F28" s="66"/>
      <c r="G28" s="66"/>
      <c r="H28" s="64"/>
    </row>
    <row r="29" spans="1:8" s="67" customFormat="1">
      <c r="A29" s="647" t="s">
        <v>1657</v>
      </c>
      <c r="B29" s="646" t="s">
        <v>1658</v>
      </c>
      <c r="C29" s="650">
        <v>43200</v>
      </c>
      <c r="D29" s="504"/>
      <c r="E29" s="66"/>
      <c r="F29" s="66"/>
      <c r="G29" s="66"/>
      <c r="H29" s="64"/>
    </row>
    <row r="30" spans="1:8" s="67" customFormat="1">
      <c r="A30" s="647" t="s">
        <v>1659</v>
      </c>
      <c r="B30" s="646" t="s">
        <v>1660</v>
      </c>
      <c r="C30" s="650">
        <v>88218</v>
      </c>
      <c r="D30" s="504"/>
      <c r="E30" s="66"/>
      <c r="F30" s="66"/>
      <c r="G30" s="66"/>
      <c r="H30" s="64"/>
    </row>
    <row r="31" spans="1:8" s="67" customFormat="1">
      <c r="A31" s="647" t="s">
        <v>1661</v>
      </c>
      <c r="B31" s="646" t="s">
        <v>1662</v>
      </c>
      <c r="C31" s="650">
        <v>500000</v>
      </c>
      <c r="D31" s="504"/>
      <c r="E31" s="66"/>
      <c r="F31" s="66"/>
      <c r="G31" s="66"/>
      <c r="H31" s="64"/>
    </row>
    <row r="32" spans="1:8" s="67" customFormat="1">
      <c r="A32" s="647" t="s">
        <v>1663</v>
      </c>
      <c r="B32" s="646" t="s">
        <v>1664</v>
      </c>
      <c r="C32" s="650">
        <v>3103014</v>
      </c>
      <c r="D32" s="504"/>
      <c r="E32" s="66"/>
      <c r="F32" s="66"/>
      <c r="G32" s="66"/>
      <c r="H32" s="64"/>
    </row>
    <row r="33" spans="1:8" s="67" customFormat="1">
      <c r="A33" s="647" t="s">
        <v>1665</v>
      </c>
      <c r="B33" s="646" t="s">
        <v>1666</v>
      </c>
      <c r="C33" s="650">
        <v>33090</v>
      </c>
      <c r="D33" s="504"/>
      <c r="E33" s="66"/>
      <c r="F33" s="66"/>
      <c r="G33" s="66"/>
      <c r="H33" s="64"/>
    </row>
    <row r="34" spans="1:8" s="67" customFormat="1">
      <c r="A34" s="647" t="s">
        <v>1667</v>
      </c>
      <c r="B34" s="646" t="s">
        <v>1668</v>
      </c>
      <c r="C34" s="650">
        <v>169542</v>
      </c>
      <c r="D34" s="504"/>
      <c r="E34" s="66"/>
      <c r="F34" s="66"/>
      <c r="G34" s="66"/>
      <c r="H34" s="64"/>
    </row>
    <row r="35" spans="1:8" s="67" customFormat="1">
      <c r="A35" s="647" t="s">
        <v>1669</v>
      </c>
      <c r="B35" s="646" t="s">
        <v>1670</v>
      </c>
      <c r="C35" s="650">
        <v>98010</v>
      </c>
      <c r="D35" s="504"/>
      <c r="E35" s="66"/>
      <c r="F35" s="66"/>
      <c r="G35" s="66"/>
      <c r="H35" s="64"/>
    </row>
    <row r="36" spans="1:8" s="67" customFormat="1">
      <c r="A36" s="647" t="s">
        <v>1671</v>
      </c>
      <c r="B36" s="646" t="s">
        <v>1672</v>
      </c>
      <c r="C36" s="650">
        <v>33090</v>
      </c>
      <c r="D36" s="505"/>
      <c r="E36" s="66"/>
      <c r="F36" s="66"/>
      <c r="G36" s="66"/>
      <c r="H36" s="64"/>
    </row>
    <row r="37" spans="1:8" s="67" customFormat="1">
      <c r="A37" s="647" t="s">
        <v>1673</v>
      </c>
      <c r="B37" s="646" t="s">
        <v>1674</v>
      </c>
      <c r="C37" s="650">
        <v>869820</v>
      </c>
      <c r="D37" s="66"/>
      <c r="E37" s="66"/>
      <c r="F37" s="66"/>
      <c r="G37" s="66"/>
      <c r="H37" s="64"/>
    </row>
    <row r="38" spans="1:8" s="67" customFormat="1">
      <c r="A38" s="647" t="s">
        <v>1675</v>
      </c>
      <c r="B38" s="646" t="s">
        <v>1676</v>
      </c>
      <c r="C38" s="650">
        <v>33146.6</v>
      </c>
      <c r="D38" s="66"/>
      <c r="E38" s="66"/>
      <c r="F38" s="66"/>
      <c r="G38" s="66"/>
      <c r="H38" s="64"/>
    </row>
    <row r="39" spans="1:8" s="67" customFormat="1">
      <c r="A39" s="647" t="s">
        <v>1677</v>
      </c>
      <c r="B39" s="646" t="s">
        <v>1679</v>
      </c>
      <c r="C39" s="650">
        <v>140000</v>
      </c>
      <c r="D39" s="66"/>
      <c r="E39" s="66"/>
      <c r="F39" s="66"/>
      <c r="G39" s="66"/>
      <c r="H39" s="64"/>
    </row>
    <row r="40" spans="1:8" ht="12.75" customHeight="1">
      <c r="A40" s="1051" t="s">
        <v>1678</v>
      </c>
      <c r="B40" s="1052"/>
      <c r="C40" s="649">
        <f>SUM(C10:C39)</f>
        <v>13732977.42</v>
      </c>
    </row>
    <row r="41" spans="1:8" ht="12.75" customHeight="1">
      <c r="A41" s="70"/>
    </row>
    <row r="42" spans="1:8" ht="12.75" customHeight="1">
      <c r="A42" s="70"/>
    </row>
    <row r="43" spans="1:8" ht="12.75" customHeight="1">
      <c r="A43" s="70"/>
    </row>
    <row r="44" spans="1:8" ht="12.75" customHeight="1">
      <c r="A44" s="70"/>
    </row>
    <row r="45" spans="1:8" ht="12.75" customHeight="1">
      <c r="A45" s="70"/>
    </row>
    <row r="46" spans="1:8" ht="12.75" customHeight="1">
      <c r="A46" s="70"/>
    </row>
    <row r="47" spans="1:8" ht="12.75" customHeight="1">
      <c r="A47" s="70"/>
    </row>
    <row r="48" spans="1:8" ht="12.75" customHeight="1">
      <c r="A48" s="70"/>
    </row>
    <row r="49" spans="1:1" ht="12.75" customHeight="1">
      <c r="A49" s="71"/>
    </row>
    <row r="50" spans="1:1" ht="12.75" customHeight="1">
      <c r="A50" s="70"/>
    </row>
    <row r="51" spans="1:1" ht="12.75" customHeight="1">
      <c r="A51" s="70"/>
    </row>
    <row r="52" spans="1:1" ht="12.75" customHeight="1">
      <c r="A52" s="70"/>
    </row>
    <row r="53" spans="1:1" ht="26.25" customHeight="1">
      <c r="A53" s="70"/>
    </row>
    <row r="54" spans="1:1" ht="24" customHeight="1">
      <c r="A54" s="70"/>
    </row>
    <row r="55" spans="1:1" ht="12.75" customHeight="1">
      <c r="A55" s="70"/>
    </row>
    <row r="56" spans="1:1" ht="12.75" customHeight="1">
      <c r="A56" s="70"/>
    </row>
    <row r="57" spans="1:1" ht="12.75" customHeight="1">
      <c r="A57" s="70"/>
    </row>
    <row r="58" spans="1:1" ht="12.75" customHeight="1">
      <c r="A58" s="70"/>
    </row>
    <row r="59" spans="1:1" ht="12.75" customHeight="1">
      <c r="A59" s="70"/>
    </row>
    <row r="60" spans="1:1" ht="12.75" customHeight="1">
      <c r="A60" s="70"/>
    </row>
    <row r="61" spans="1:1" ht="12.75" customHeight="1">
      <c r="A61" s="70"/>
    </row>
    <row r="62" spans="1:1" ht="12.75" customHeight="1">
      <c r="A62" s="70"/>
    </row>
    <row r="63" spans="1:1" ht="12.75" customHeight="1">
      <c r="A63" s="70"/>
    </row>
    <row r="64" spans="1:1" ht="12.75" customHeight="1">
      <c r="A64" s="70"/>
    </row>
    <row r="65" spans="1:1" ht="12.75" customHeight="1">
      <c r="A65" s="70"/>
    </row>
    <row r="66" spans="1:1" ht="12.75" customHeight="1">
      <c r="A66" s="70"/>
    </row>
    <row r="67" spans="1:1" ht="12.75" customHeight="1">
      <c r="A67" s="70"/>
    </row>
    <row r="68" spans="1:1" ht="12.75" customHeight="1">
      <c r="A68" s="70"/>
    </row>
    <row r="69" spans="1:1" ht="12.75" customHeight="1">
      <c r="A69" s="70"/>
    </row>
    <row r="70" spans="1:1" ht="12.75" customHeight="1">
      <c r="A70" s="70"/>
    </row>
    <row r="71" spans="1:1" ht="12.75" customHeight="1">
      <c r="A71" s="70"/>
    </row>
    <row r="72" spans="1:1" ht="12.75" customHeight="1">
      <c r="A72" s="70"/>
    </row>
    <row r="73" spans="1:1" ht="12.75" customHeight="1">
      <c r="A73" s="70"/>
    </row>
    <row r="74" spans="1:1" ht="12.75" customHeight="1">
      <c r="A74" s="70"/>
    </row>
    <row r="75" spans="1:1" ht="12.75" customHeight="1">
      <c r="A75" s="70"/>
    </row>
    <row r="76" spans="1:1" ht="12.75" customHeight="1">
      <c r="A76" s="70"/>
    </row>
    <row r="77" spans="1:1" ht="12.75" customHeight="1">
      <c r="A77" s="70"/>
    </row>
    <row r="78" spans="1:1" ht="12.75" customHeight="1">
      <c r="A78" s="70"/>
    </row>
    <row r="79" spans="1:1" ht="12.75" customHeight="1">
      <c r="A79" s="70"/>
    </row>
    <row r="80" spans="1:1" ht="12.75" customHeight="1">
      <c r="A80" s="70"/>
    </row>
    <row r="81" spans="1:1" ht="12.75" customHeight="1">
      <c r="A81" s="70"/>
    </row>
    <row r="82" spans="1:1" ht="12.75" customHeight="1">
      <c r="A82" s="70"/>
    </row>
    <row r="83" spans="1:1" ht="12.75" customHeight="1">
      <c r="A83" s="70"/>
    </row>
    <row r="84" spans="1:1" ht="12.75" customHeight="1">
      <c r="A84" s="70"/>
    </row>
    <row r="85" spans="1:1" ht="12.75" customHeight="1">
      <c r="A85" s="70"/>
    </row>
    <row r="86" spans="1:1" ht="12.75" customHeight="1">
      <c r="A86" s="70"/>
    </row>
    <row r="87" spans="1:1" ht="12.75" customHeight="1">
      <c r="A87" s="70"/>
    </row>
    <row r="88" spans="1:1" ht="12.75" customHeight="1">
      <c r="A88" s="70"/>
    </row>
    <row r="89" spans="1:1" ht="12.75" customHeight="1">
      <c r="A89" s="70"/>
    </row>
    <row r="90" spans="1:1" ht="12.75" customHeight="1">
      <c r="A90" s="70"/>
    </row>
    <row r="91" spans="1:1" ht="12.75" customHeight="1">
      <c r="A91" s="70"/>
    </row>
    <row r="92" spans="1:1" ht="12.75" customHeight="1">
      <c r="A92" s="70"/>
    </row>
    <row r="93" spans="1:1" ht="12.75" customHeight="1">
      <c r="A93" s="70"/>
    </row>
    <row r="94" spans="1:1" ht="12.75" customHeight="1">
      <c r="A94" s="70"/>
    </row>
    <row r="95" spans="1:1" ht="12.75" customHeight="1">
      <c r="A95" s="70"/>
    </row>
    <row r="96" spans="1:1" ht="12.75" customHeight="1">
      <c r="A96" s="70"/>
    </row>
    <row r="97" spans="1:1" ht="12.75" customHeight="1">
      <c r="A97" s="70"/>
    </row>
    <row r="98" spans="1:1" ht="12.75" customHeight="1">
      <c r="A98" s="70"/>
    </row>
    <row r="99" spans="1:1" ht="12.75" customHeight="1">
      <c r="A99" s="70"/>
    </row>
    <row r="100" spans="1:1" ht="12.75" customHeight="1">
      <c r="A100" s="70"/>
    </row>
    <row r="101" spans="1:1" ht="12.75" customHeight="1">
      <c r="A101" s="70"/>
    </row>
    <row r="102" spans="1:1" ht="12.75" customHeight="1">
      <c r="A102" s="70"/>
    </row>
    <row r="103" spans="1:1" ht="12.75" customHeight="1">
      <c r="A103" s="70"/>
    </row>
    <row r="104" spans="1:1" ht="12.75" customHeight="1">
      <c r="A104" s="70"/>
    </row>
    <row r="105" spans="1:1" ht="12.75" customHeight="1">
      <c r="A105" s="70"/>
    </row>
    <row r="106" spans="1:1" ht="12.75" customHeight="1">
      <c r="A106" s="70"/>
    </row>
    <row r="107" spans="1:1" ht="12.75" customHeight="1">
      <c r="A107" s="70"/>
    </row>
    <row r="108" spans="1:1" ht="12.75" customHeight="1">
      <c r="A108" s="70"/>
    </row>
    <row r="109" spans="1:1" ht="12.75" customHeight="1">
      <c r="A109" s="70"/>
    </row>
    <row r="110" spans="1:1" ht="12.75" customHeight="1">
      <c r="A110" s="70"/>
    </row>
    <row r="111" spans="1:1" ht="12.75" customHeight="1">
      <c r="A111" s="70"/>
    </row>
    <row r="112" spans="1:1" ht="12.75" customHeight="1">
      <c r="A112" s="70"/>
    </row>
    <row r="113" spans="1:1" ht="12.75" customHeight="1">
      <c r="A113" s="70"/>
    </row>
    <row r="114" spans="1:1" ht="12.75" customHeight="1">
      <c r="A114" s="70"/>
    </row>
    <row r="115" spans="1:1" ht="12.75" customHeight="1">
      <c r="A115" s="70"/>
    </row>
    <row r="116" spans="1:1" ht="12.75" customHeight="1">
      <c r="A116" s="70"/>
    </row>
    <row r="117" spans="1:1" ht="12.75" customHeight="1">
      <c r="A117" s="70"/>
    </row>
    <row r="118" spans="1:1" ht="12.75" customHeight="1">
      <c r="A118" s="70"/>
    </row>
    <row r="119" spans="1:1" ht="12.75" customHeight="1">
      <c r="A119" s="70"/>
    </row>
    <row r="120" spans="1:1" ht="12.75" customHeight="1">
      <c r="A120" s="70"/>
    </row>
    <row r="121" spans="1:1" ht="12.75" customHeight="1">
      <c r="A121" s="70"/>
    </row>
    <row r="122" spans="1:1" ht="12.75" customHeight="1">
      <c r="A122" s="70"/>
    </row>
    <row r="123" spans="1:1" ht="12.75" customHeight="1">
      <c r="A123" s="70"/>
    </row>
    <row r="124" spans="1:1" ht="12.75" customHeight="1">
      <c r="A124" s="70"/>
    </row>
    <row r="125" spans="1:1" ht="12.75" customHeight="1">
      <c r="A125" s="70"/>
    </row>
    <row r="126" spans="1:1" ht="12.75" customHeight="1">
      <c r="A126" s="70"/>
    </row>
    <row r="127" spans="1:1" ht="12.75" customHeight="1">
      <c r="A127" s="70"/>
    </row>
    <row r="128" spans="1:1" ht="12.75" customHeight="1">
      <c r="A128" s="70"/>
    </row>
    <row r="129" spans="1:1" ht="12.75" customHeight="1">
      <c r="A129" s="70"/>
    </row>
    <row r="130" spans="1:1" ht="12.75" customHeight="1">
      <c r="A130" s="70"/>
    </row>
    <row r="131" spans="1:1" ht="12.75" customHeight="1">
      <c r="A131" s="70"/>
    </row>
    <row r="132" spans="1:1" ht="12.75" customHeight="1">
      <c r="A132" s="70"/>
    </row>
    <row r="133" spans="1:1" ht="12.75" customHeight="1">
      <c r="A133" s="70"/>
    </row>
    <row r="134" spans="1:1" ht="12.75" customHeight="1">
      <c r="A134" s="70"/>
    </row>
    <row r="135" spans="1:1" ht="12.75" customHeight="1">
      <c r="A135" s="70"/>
    </row>
    <row r="136" spans="1:1" ht="12.75" customHeight="1">
      <c r="A136" s="70"/>
    </row>
    <row r="137" spans="1:1" ht="12.75" customHeight="1">
      <c r="A137" s="70"/>
    </row>
    <row r="138" spans="1:1" ht="12.75" customHeight="1">
      <c r="A138" s="70"/>
    </row>
    <row r="139" spans="1:1" ht="12.75" customHeight="1">
      <c r="A139" s="70"/>
    </row>
  </sheetData>
  <mergeCells count="12">
    <mergeCell ref="D7:D9"/>
    <mergeCell ref="E7:E9"/>
    <mergeCell ref="F7:F9"/>
    <mergeCell ref="G7:G9"/>
    <mergeCell ref="H7:H9"/>
    <mergeCell ref="A40:B40"/>
    <mergeCell ref="A2:C2"/>
    <mergeCell ref="A3:C3"/>
    <mergeCell ref="A4:C4"/>
    <mergeCell ref="A7:A9"/>
    <mergeCell ref="B7:B9"/>
    <mergeCell ref="C7:C9"/>
  </mergeCells>
  <printOptions horizontalCentered="1"/>
  <pageMargins left="0.34" right="0.19" top="0.56999999999999995" bottom="0.74803149606299213" header="0.31496062992125984" footer="0.31496062992125984"/>
  <pageSetup scale="81" orientation="portrait" r:id="rId1"/>
  <headerFooter>
    <oddHeader>&amp;L&amp;"Arial,Normal"&amp;8ANEXOS&amp;R&amp;"Arial,Normal"&amp;8A1</oddHeader>
    <oddFooter>&amp;C“Bajo protesta de decir verdad declaramos que los Estados Financieros y sus notas, son razonablemente correctos y son responsabilidad del emisor”</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232"/>
  <sheetViews>
    <sheetView zoomScaleNormal="100" workbookViewId="0">
      <selection activeCell="A132" sqref="A132:XFD132"/>
    </sheetView>
  </sheetViews>
  <sheetFormatPr defaultColWidth="11.43359375" defaultRowHeight="12.75" customHeight="1"/>
  <cols>
    <col min="1" max="1" width="17.890625" style="3" customWidth="1"/>
    <col min="2" max="2" width="64.703125" style="3" customWidth="1"/>
    <col min="3" max="3" width="16.0078125" style="3" customWidth="1"/>
    <col min="4" max="4" width="14.390625" style="3" customWidth="1"/>
    <col min="5" max="5" width="11.43359375" style="3"/>
    <col min="6" max="6" width="11.8359375" style="3" customWidth="1"/>
    <col min="7" max="7" width="12.10546875" style="3" customWidth="1"/>
    <col min="8" max="8" width="15.6015625" style="3" bestFit="1" customWidth="1"/>
    <col min="9" max="16384" width="11.43359375" style="3"/>
  </cols>
  <sheetData>
    <row r="1" spans="1:8" ht="12.75" customHeight="1">
      <c r="H1" s="16"/>
    </row>
    <row r="2" spans="1:8" ht="12.75" customHeight="1">
      <c r="A2" s="999" t="s">
        <v>1591</v>
      </c>
      <c r="B2" s="999"/>
      <c r="C2" s="999"/>
      <c r="D2" s="61"/>
      <c r="E2" s="61"/>
      <c r="F2" s="61"/>
      <c r="G2" s="61"/>
      <c r="H2" s="32"/>
    </row>
    <row r="3" spans="1:8" ht="12.75" customHeight="1">
      <c r="A3" s="999" t="s">
        <v>431</v>
      </c>
      <c r="B3" s="999"/>
      <c r="C3" s="999"/>
      <c r="D3" s="62"/>
      <c r="E3" s="62"/>
      <c r="F3" s="62"/>
      <c r="G3" s="62"/>
      <c r="H3" s="32"/>
    </row>
    <row r="4" spans="1:8" ht="12.75" customHeight="1">
      <c r="A4" s="999" t="s">
        <v>1590</v>
      </c>
      <c r="B4" s="999"/>
      <c r="C4" s="999"/>
      <c r="D4" s="61"/>
      <c r="E4" s="61"/>
      <c r="F4" s="61"/>
      <c r="G4" s="61"/>
      <c r="H4" s="61"/>
    </row>
    <row r="5" spans="1:8" ht="6.75" customHeight="1">
      <c r="A5" s="63"/>
      <c r="B5" s="63"/>
      <c r="C5" s="63"/>
      <c r="D5" s="63"/>
      <c r="E5" s="63"/>
      <c r="F5" s="63"/>
      <c r="G5" s="63"/>
      <c r="H5" s="63"/>
    </row>
    <row r="6" spans="1:8" ht="12.75" customHeight="1">
      <c r="C6" s="16"/>
    </row>
    <row r="7" spans="1:8" s="1" customFormat="1" ht="9.75" customHeight="1">
      <c r="A7" s="1011" t="s">
        <v>428</v>
      </c>
      <c r="B7" s="1014" t="s">
        <v>429</v>
      </c>
      <c r="C7" s="1014" t="s">
        <v>430</v>
      </c>
      <c r="D7" s="1053"/>
      <c r="E7" s="1053"/>
      <c r="F7" s="1053"/>
      <c r="G7" s="1053"/>
      <c r="H7" s="1053"/>
    </row>
    <row r="8" spans="1:8" s="1" customFormat="1" ht="9.75" customHeight="1">
      <c r="A8" s="1011"/>
      <c r="B8" s="1015"/>
      <c r="C8" s="1015"/>
      <c r="D8" s="1053"/>
      <c r="E8" s="1053"/>
      <c r="F8" s="1053"/>
      <c r="G8" s="1053"/>
      <c r="H8" s="1053"/>
    </row>
    <row r="9" spans="1:8" s="1" customFormat="1" ht="9.75" customHeight="1">
      <c r="A9" s="1011"/>
      <c r="B9" s="1015"/>
      <c r="C9" s="1015"/>
      <c r="D9" s="1053"/>
      <c r="E9" s="1053"/>
      <c r="F9" s="1053"/>
      <c r="G9" s="1053"/>
      <c r="H9" s="1053"/>
    </row>
    <row r="10" spans="1:8" s="65" customFormat="1" ht="14.25" customHeight="1">
      <c r="A10" s="648" t="s">
        <v>1680</v>
      </c>
      <c r="B10" s="652" t="s">
        <v>1803</v>
      </c>
      <c r="C10" s="654">
        <v>1500.0000000000009</v>
      </c>
      <c r="D10" s="64"/>
      <c r="E10" s="64"/>
      <c r="F10" s="64"/>
      <c r="G10" s="64"/>
      <c r="H10" s="64"/>
    </row>
    <row r="11" spans="1:8" s="65" customFormat="1" ht="14.25" customHeight="1">
      <c r="A11" s="647" t="s">
        <v>1681</v>
      </c>
      <c r="B11" s="653" t="s">
        <v>1804</v>
      </c>
      <c r="C11" s="655">
        <v>1199.9999999999991</v>
      </c>
      <c r="D11" s="64"/>
      <c r="E11" s="64"/>
      <c r="F11" s="64"/>
      <c r="G11" s="64"/>
      <c r="H11" s="64"/>
    </row>
    <row r="12" spans="1:8" s="65" customFormat="1" ht="14.25" customHeight="1">
      <c r="A12" s="647" t="s">
        <v>1682</v>
      </c>
      <c r="B12" s="653" t="s">
        <v>1805</v>
      </c>
      <c r="C12" s="655">
        <v>1800</v>
      </c>
      <c r="D12" s="64"/>
      <c r="E12" s="64"/>
      <c r="F12" s="64"/>
      <c r="G12" s="64"/>
      <c r="H12" s="64"/>
    </row>
    <row r="13" spans="1:8" s="65" customFormat="1" ht="14.25" customHeight="1">
      <c r="A13" s="647" t="s">
        <v>1683</v>
      </c>
      <c r="B13" s="653" t="s">
        <v>1806</v>
      </c>
      <c r="C13" s="655">
        <v>750.00000000000045</v>
      </c>
      <c r="D13" s="64"/>
      <c r="E13" s="64"/>
      <c r="F13" s="64"/>
      <c r="G13" s="64"/>
      <c r="H13" s="64"/>
    </row>
    <row r="14" spans="1:8" s="65" customFormat="1" ht="14.25" customHeight="1">
      <c r="A14" s="647" t="s">
        <v>1684</v>
      </c>
      <c r="B14" s="653" t="s">
        <v>1807</v>
      </c>
      <c r="C14" s="655">
        <v>599.99999999999955</v>
      </c>
      <c r="D14" s="64"/>
      <c r="E14" s="64"/>
      <c r="F14" s="64"/>
      <c r="G14" s="64"/>
      <c r="H14" s="64"/>
    </row>
    <row r="15" spans="1:8" s="65" customFormat="1" ht="14.25" customHeight="1">
      <c r="A15" s="647" t="s">
        <v>1685</v>
      </c>
      <c r="B15" s="653" t="s">
        <v>1808</v>
      </c>
      <c r="C15" s="655">
        <v>750.00000000000045</v>
      </c>
      <c r="D15" s="64"/>
      <c r="E15" s="64"/>
      <c r="F15" s="64"/>
      <c r="G15" s="64"/>
      <c r="H15" s="64"/>
    </row>
    <row r="16" spans="1:8" s="65" customFormat="1" ht="14.25" customHeight="1">
      <c r="A16" s="647" t="s">
        <v>1686</v>
      </c>
      <c r="B16" s="653" t="s">
        <v>1806</v>
      </c>
      <c r="C16" s="655">
        <v>900</v>
      </c>
      <c r="D16" s="64"/>
      <c r="E16" s="64"/>
      <c r="F16" s="64"/>
      <c r="G16" s="64"/>
      <c r="H16" s="64"/>
    </row>
    <row r="17" spans="1:8" s="65" customFormat="1" ht="14.25" customHeight="1">
      <c r="A17" s="647" t="s">
        <v>1687</v>
      </c>
      <c r="B17" s="653" t="s">
        <v>1809</v>
      </c>
      <c r="C17" s="655">
        <v>750.00000000000045</v>
      </c>
      <c r="D17" s="64"/>
      <c r="E17" s="64"/>
      <c r="F17" s="64"/>
      <c r="G17" s="64"/>
      <c r="H17" s="64"/>
    </row>
    <row r="18" spans="1:8" s="65" customFormat="1" ht="14.25" customHeight="1">
      <c r="A18" s="647" t="s">
        <v>1688</v>
      </c>
      <c r="B18" s="653" t="s">
        <v>1810</v>
      </c>
      <c r="C18" s="655">
        <v>1350</v>
      </c>
      <c r="D18" s="64"/>
      <c r="E18" s="64"/>
      <c r="F18" s="64"/>
      <c r="G18" s="64"/>
      <c r="H18" s="64"/>
    </row>
    <row r="19" spans="1:8" s="65" customFormat="1" ht="14.25" customHeight="1">
      <c r="A19" s="647" t="s">
        <v>1689</v>
      </c>
      <c r="B19" s="653" t="s">
        <v>1811</v>
      </c>
      <c r="C19" s="655">
        <v>1050.0000000000009</v>
      </c>
      <c r="D19" s="64"/>
      <c r="E19" s="64"/>
      <c r="F19" s="64"/>
      <c r="G19" s="64"/>
      <c r="H19" s="64"/>
    </row>
    <row r="20" spans="1:8" s="65" customFormat="1" ht="14.25" customHeight="1">
      <c r="A20" s="647" t="s">
        <v>1690</v>
      </c>
      <c r="B20" s="653" t="s">
        <v>1812</v>
      </c>
      <c r="C20" s="655">
        <v>1199.9999999999991</v>
      </c>
      <c r="D20" s="64"/>
      <c r="E20" s="64"/>
      <c r="F20" s="64"/>
      <c r="G20" s="64"/>
      <c r="H20" s="64"/>
    </row>
    <row r="21" spans="1:8" s="65" customFormat="1" ht="14.25" customHeight="1">
      <c r="A21" s="647" t="s">
        <v>1691</v>
      </c>
      <c r="B21" s="653" t="s">
        <v>1813</v>
      </c>
      <c r="C21" s="655">
        <v>1658.2200000000012</v>
      </c>
      <c r="D21" s="64"/>
      <c r="E21" s="64"/>
      <c r="F21" s="64"/>
      <c r="G21" s="64"/>
      <c r="H21" s="64"/>
    </row>
    <row r="22" spans="1:8" s="65" customFormat="1" ht="14.25" customHeight="1">
      <c r="A22" s="647" t="s">
        <v>1692</v>
      </c>
      <c r="B22" s="653" t="s">
        <v>1814</v>
      </c>
      <c r="C22" s="655">
        <v>899.70299999999952</v>
      </c>
      <c r="D22" s="64"/>
      <c r="E22" s="64"/>
      <c r="F22" s="64"/>
      <c r="G22" s="64"/>
      <c r="H22" s="64"/>
    </row>
    <row r="23" spans="1:8" s="65" customFormat="1" ht="14.25" customHeight="1">
      <c r="A23" s="647" t="s">
        <v>1693</v>
      </c>
      <c r="B23" s="653" t="s">
        <v>1815</v>
      </c>
      <c r="C23" s="655">
        <v>899.70299999999952</v>
      </c>
      <c r="D23" s="64"/>
      <c r="E23" s="64"/>
      <c r="F23" s="64"/>
      <c r="G23" s="64"/>
      <c r="H23" s="64"/>
    </row>
    <row r="24" spans="1:8" s="65" customFormat="1" ht="14.25" customHeight="1">
      <c r="A24" s="647" t="s">
        <v>1694</v>
      </c>
      <c r="B24" s="653" t="s">
        <v>1816</v>
      </c>
      <c r="C24" s="655">
        <v>1348.4999999999991</v>
      </c>
      <c r="D24" s="64"/>
      <c r="E24" s="64"/>
      <c r="F24" s="64"/>
      <c r="G24" s="64"/>
      <c r="H24" s="64"/>
    </row>
    <row r="25" spans="1:8" s="65" customFormat="1" ht="14.25" customHeight="1">
      <c r="A25" s="647" t="s">
        <v>1695</v>
      </c>
      <c r="B25" s="653" t="s">
        <v>1817</v>
      </c>
      <c r="C25" s="655">
        <v>756.89999999999964</v>
      </c>
      <c r="D25" s="64"/>
      <c r="E25" s="64"/>
      <c r="F25" s="64"/>
      <c r="G25" s="64"/>
      <c r="H25" s="64"/>
    </row>
    <row r="26" spans="1:8" s="65" customFormat="1" ht="14.25" customHeight="1">
      <c r="A26" s="647" t="s">
        <v>1696</v>
      </c>
      <c r="B26" s="653" t="s">
        <v>1818</v>
      </c>
      <c r="C26" s="655">
        <v>669.89999999999986</v>
      </c>
      <c r="D26" s="64"/>
      <c r="E26" s="64"/>
      <c r="F26" s="64"/>
      <c r="G26" s="64"/>
      <c r="H26" s="64"/>
    </row>
    <row r="27" spans="1:8" s="65" customFormat="1" ht="14.25" customHeight="1">
      <c r="A27" s="647" t="s">
        <v>1697</v>
      </c>
      <c r="B27" s="653" t="s">
        <v>1818</v>
      </c>
      <c r="C27" s="655">
        <v>669.89999999999986</v>
      </c>
      <c r="D27" s="64"/>
      <c r="E27" s="64"/>
      <c r="F27" s="64"/>
      <c r="G27" s="64"/>
      <c r="H27" s="64"/>
    </row>
    <row r="28" spans="1:8" s="65" customFormat="1" ht="14.25" customHeight="1">
      <c r="A28" s="647" t="s">
        <v>1698</v>
      </c>
      <c r="B28" s="653" t="s">
        <v>1819</v>
      </c>
      <c r="C28" s="655">
        <v>719.75999999999976</v>
      </c>
      <c r="D28" s="64"/>
      <c r="E28" s="64"/>
      <c r="F28" s="64"/>
      <c r="G28" s="64"/>
      <c r="H28" s="64"/>
    </row>
    <row r="29" spans="1:8" s="65" customFormat="1" ht="14.25" customHeight="1">
      <c r="A29" s="647" t="s">
        <v>1699</v>
      </c>
      <c r="B29" s="653" t="s">
        <v>1820</v>
      </c>
      <c r="C29" s="655">
        <v>0</v>
      </c>
      <c r="D29" s="64"/>
      <c r="E29" s="64"/>
      <c r="F29" s="64"/>
      <c r="G29" s="64"/>
      <c r="H29" s="64"/>
    </row>
    <row r="30" spans="1:8" s="65" customFormat="1" ht="14.25" customHeight="1">
      <c r="A30" s="647" t="s">
        <v>1700</v>
      </c>
      <c r="B30" s="653" t="s">
        <v>1821</v>
      </c>
      <c r="C30" s="655">
        <v>0</v>
      </c>
      <c r="D30" s="64"/>
      <c r="E30" s="64"/>
      <c r="F30" s="64"/>
      <c r="G30" s="64"/>
      <c r="H30" s="64"/>
    </row>
    <row r="31" spans="1:8" s="65" customFormat="1" ht="14.25" customHeight="1">
      <c r="A31" s="647" t="s">
        <v>1701</v>
      </c>
      <c r="B31" s="653" t="s">
        <v>1822</v>
      </c>
      <c r="C31" s="655">
        <v>0</v>
      </c>
      <c r="D31" s="64"/>
      <c r="E31" s="64"/>
      <c r="F31" s="64"/>
      <c r="G31" s="64"/>
      <c r="H31" s="64"/>
    </row>
    <row r="32" spans="1:8" s="65" customFormat="1" ht="14.25" customHeight="1">
      <c r="A32" s="647" t="s">
        <v>1702</v>
      </c>
      <c r="B32" s="653" t="s">
        <v>1823</v>
      </c>
      <c r="C32" s="655">
        <v>0</v>
      </c>
      <c r="D32" s="64"/>
      <c r="E32" s="64"/>
      <c r="F32" s="64"/>
      <c r="G32" s="64"/>
      <c r="H32" s="64"/>
    </row>
    <row r="33" spans="1:8" s="65" customFormat="1" ht="14.25" customHeight="1">
      <c r="A33" s="647" t="s">
        <v>1703</v>
      </c>
      <c r="B33" s="653" t="s">
        <v>1824</v>
      </c>
      <c r="C33" s="655">
        <v>0</v>
      </c>
      <c r="D33" s="64"/>
      <c r="E33" s="64"/>
      <c r="F33" s="64"/>
      <c r="G33" s="64"/>
      <c r="H33" s="64"/>
    </row>
    <row r="34" spans="1:8" s="65" customFormat="1" ht="14.25" customHeight="1">
      <c r="A34" s="647" t="s">
        <v>1704</v>
      </c>
      <c r="B34" s="653" t="s">
        <v>1825</v>
      </c>
      <c r="C34" s="655">
        <v>0</v>
      </c>
      <c r="D34" s="64"/>
      <c r="E34" s="64"/>
      <c r="F34" s="64"/>
      <c r="G34" s="64"/>
      <c r="H34" s="64"/>
    </row>
    <row r="35" spans="1:8" s="65" customFormat="1" ht="14.25" customHeight="1">
      <c r="A35" s="647" t="s">
        <v>1705</v>
      </c>
      <c r="B35" s="653" t="s">
        <v>1826</v>
      </c>
      <c r="C35" s="655">
        <v>0</v>
      </c>
      <c r="D35" s="64"/>
      <c r="E35" s="64"/>
      <c r="F35" s="64"/>
      <c r="G35" s="64"/>
      <c r="H35" s="64"/>
    </row>
    <row r="36" spans="1:8" s="65" customFormat="1" ht="14.25" customHeight="1">
      <c r="A36" s="647" t="s">
        <v>1706</v>
      </c>
      <c r="B36" s="653" t="s">
        <v>1827</v>
      </c>
      <c r="C36" s="655">
        <v>0</v>
      </c>
      <c r="D36" s="64"/>
      <c r="E36" s="64"/>
      <c r="F36" s="64"/>
      <c r="G36" s="64"/>
      <c r="H36" s="64"/>
    </row>
    <row r="37" spans="1:8" s="65" customFormat="1" ht="14.25" customHeight="1">
      <c r="A37" s="647" t="s">
        <v>1707</v>
      </c>
      <c r="B37" s="653" t="s">
        <v>1828</v>
      </c>
      <c r="C37" s="655">
        <v>0</v>
      </c>
      <c r="D37" s="64"/>
      <c r="E37" s="64"/>
      <c r="F37" s="64"/>
      <c r="G37" s="64"/>
      <c r="H37" s="64"/>
    </row>
    <row r="38" spans="1:8" s="65" customFormat="1" ht="14.25" customHeight="1">
      <c r="A38" s="647" t="s">
        <v>1708</v>
      </c>
      <c r="B38" s="653" t="s">
        <v>1829</v>
      </c>
      <c r="C38" s="655">
        <v>0</v>
      </c>
      <c r="D38" s="64"/>
      <c r="E38" s="64"/>
      <c r="F38" s="64"/>
      <c r="G38" s="64"/>
      <c r="H38" s="64"/>
    </row>
    <row r="39" spans="1:8" s="65" customFormat="1" ht="14.25" customHeight="1">
      <c r="A39" s="647" t="s">
        <v>1709</v>
      </c>
      <c r="B39" s="653" t="s">
        <v>1830</v>
      </c>
      <c r="C39" s="655">
        <v>0</v>
      </c>
      <c r="D39" s="64"/>
      <c r="E39" s="64"/>
      <c r="F39" s="64"/>
      <c r="G39" s="64"/>
      <c r="H39" s="64"/>
    </row>
    <row r="40" spans="1:8" s="65" customFormat="1" ht="14.25" customHeight="1">
      <c r="A40" s="647" t="s">
        <v>1710</v>
      </c>
      <c r="B40" s="653" t="s">
        <v>1831</v>
      </c>
      <c r="C40" s="655">
        <v>0</v>
      </c>
      <c r="D40" s="64"/>
      <c r="E40" s="64"/>
      <c r="F40" s="64"/>
      <c r="G40" s="64"/>
      <c r="H40" s="64"/>
    </row>
    <row r="41" spans="1:8" s="65" customFormat="1" ht="14.25" customHeight="1">
      <c r="A41" s="647" t="s">
        <v>1711</v>
      </c>
      <c r="B41" s="653" t="s">
        <v>1830</v>
      </c>
      <c r="C41" s="655">
        <v>0</v>
      </c>
      <c r="D41" s="64"/>
      <c r="E41" s="64"/>
      <c r="F41" s="64"/>
      <c r="G41" s="64"/>
      <c r="H41" s="64"/>
    </row>
    <row r="42" spans="1:8" s="65" customFormat="1" ht="14.25" customHeight="1">
      <c r="A42" s="647" t="s">
        <v>1712</v>
      </c>
      <c r="B42" s="653" t="s">
        <v>1830</v>
      </c>
      <c r="C42" s="655">
        <v>0</v>
      </c>
      <c r="D42" s="64"/>
      <c r="E42" s="64"/>
      <c r="F42" s="64"/>
      <c r="G42" s="64"/>
      <c r="H42" s="64"/>
    </row>
    <row r="43" spans="1:8" s="65" customFormat="1" ht="14.25" customHeight="1">
      <c r="A43" s="647" t="s">
        <v>1713</v>
      </c>
      <c r="B43" s="653" t="s">
        <v>1830</v>
      </c>
      <c r="C43" s="655">
        <v>0</v>
      </c>
      <c r="D43" s="64"/>
      <c r="E43" s="64"/>
      <c r="F43" s="64"/>
      <c r="G43" s="64"/>
      <c r="H43" s="64"/>
    </row>
    <row r="44" spans="1:8" s="65" customFormat="1" ht="14.25" customHeight="1">
      <c r="A44" s="647" t="s">
        <v>1714</v>
      </c>
      <c r="B44" s="653" t="s">
        <v>1832</v>
      </c>
      <c r="C44" s="655">
        <v>0</v>
      </c>
      <c r="D44" s="64"/>
      <c r="E44" s="64"/>
      <c r="F44" s="64"/>
      <c r="G44" s="64"/>
      <c r="H44" s="64"/>
    </row>
    <row r="45" spans="1:8" s="65" customFormat="1" ht="14.25" customHeight="1">
      <c r="A45" s="647" t="s">
        <v>1715</v>
      </c>
      <c r="B45" s="653" t="s">
        <v>1830</v>
      </c>
      <c r="C45" s="655">
        <v>0</v>
      </c>
      <c r="D45" s="64"/>
      <c r="E45" s="64"/>
      <c r="F45" s="64"/>
      <c r="G45" s="64"/>
      <c r="H45" s="64"/>
    </row>
    <row r="46" spans="1:8" s="65" customFormat="1" ht="14.25" customHeight="1">
      <c r="A46" s="647" t="s">
        <v>1716</v>
      </c>
      <c r="B46" s="653" t="s">
        <v>1833</v>
      </c>
      <c r="C46" s="655">
        <v>0</v>
      </c>
      <c r="D46" s="64"/>
      <c r="E46" s="64"/>
      <c r="F46" s="64"/>
      <c r="G46" s="64"/>
      <c r="H46" s="64"/>
    </row>
    <row r="47" spans="1:8" s="65" customFormat="1" ht="14.25" customHeight="1">
      <c r="A47" s="647" t="s">
        <v>1717</v>
      </c>
      <c r="B47" s="653" t="s">
        <v>1833</v>
      </c>
      <c r="C47" s="655">
        <v>0</v>
      </c>
      <c r="D47" s="64"/>
      <c r="E47" s="64"/>
      <c r="F47" s="64"/>
      <c r="G47" s="64"/>
      <c r="H47" s="64"/>
    </row>
    <row r="48" spans="1:8" s="65" customFormat="1" ht="14.25" customHeight="1">
      <c r="A48" s="647" t="s">
        <v>1718</v>
      </c>
      <c r="B48" s="653" t="s">
        <v>1834</v>
      </c>
      <c r="C48" s="655">
        <v>0</v>
      </c>
      <c r="D48" s="64"/>
      <c r="E48" s="64"/>
      <c r="F48" s="64"/>
      <c r="G48" s="64"/>
      <c r="H48" s="64"/>
    </row>
    <row r="49" spans="1:8" s="65" customFormat="1" ht="14.25" customHeight="1">
      <c r="A49" s="647" t="s">
        <v>1719</v>
      </c>
      <c r="B49" s="653" t="s">
        <v>1833</v>
      </c>
      <c r="C49" s="655">
        <v>0</v>
      </c>
      <c r="D49" s="64"/>
      <c r="E49" s="64"/>
      <c r="F49" s="64"/>
      <c r="G49" s="64"/>
      <c r="H49" s="64"/>
    </row>
    <row r="50" spans="1:8" s="65" customFormat="1" ht="14.25" customHeight="1">
      <c r="A50" s="647" t="s">
        <v>1720</v>
      </c>
      <c r="B50" s="653" t="s">
        <v>1834</v>
      </c>
      <c r="C50" s="655">
        <v>0</v>
      </c>
      <c r="D50" s="64"/>
      <c r="E50" s="64"/>
      <c r="F50" s="64"/>
      <c r="G50" s="64"/>
      <c r="H50" s="64"/>
    </row>
    <row r="51" spans="1:8" s="65" customFormat="1" ht="14.25" customHeight="1">
      <c r="A51" s="647" t="s">
        <v>1721</v>
      </c>
      <c r="B51" s="653" t="s">
        <v>1835</v>
      </c>
      <c r="C51" s="655">
        <v>0</v>
      </c>
      <c r="D51" s="64"/>
      <c r="E51" s="64"/>
      <c r="F51" s="64"/>
      <c r="G51" s="64"/>
      <c r="H51" s="64"/>
    </row>
    <row r="52" spans="1:8" s="65" customFormat="1" ht="14.25" customHeight="1">
      <c r="A52" s="647" t="s">
        <v>1722</v>
      </c>
      <c r="B52" s="653" t="s">
        <v>1836</v>
      </c>
      <c r="C52" s="655">
        <v>0</v>
      </c>
      <c r="D52" s="64"/>
      <c r="E52" s="64"/>
      <c r="F52" s="64"/>
      <c r="G52" s="64"/>
      <c r="H52" s="64"/>
    </row>
    <row r="53" spans="1:8" s="65" customFormat="1" ht="14.25" customHeight="1">
      <c r="A53" s="647" t="s">
        <v>1723</v>
      </c>
      <c r="B53" s="653" t="s">
        <v>1836</v>
      </c>
      <c r="C53" s="655">
        <v>0</v>
      </c>
      <c r="D53" s="64"/>
      <c r="E53" s="64"/>
      <c r="F53" s="64"/>
      <c r="G53" s="64"/>
      <c r="H53" s="64"/>
    </row>
    <row r="54" spans="1:8" s="65" customFormat="1" ht="14.25" customHeight="1">
      <c r="A54" s="647" t="s">
        <v>1724</v>
      </c>
      <c r="B54" s="653" t="s">
        <v>1837</v>
      </c>
      <c r="C54" s="655">
        <v>0</v>
      </c>
      <c r="D54" s="64"/>
      <c r="E54" s="64"/>
      <c r="F54" s="64"/>
      <c r="G54" s="64"/>
      <c r="H54" s="64"/>
    </row>
    <row r="55" spans="1:8" s="65" customFormat="1" ht="14.25" customHeight="1">
      <c r="A55" s="647" t="s">
        <v>1725</v>
      </c>
      <c r="B55" s="653" t="s">
        <v>1838</v>
      </c>
      <c r="C55" s="655">
        <v>0</v>
      </c>
      <c r="D55" s="64"/>
      <c r="E55" s="64"/>
      <c r="F55" s="64"/>
      <c r="G55" s="64"/>
      <c r="H55" s="64"/>
    </row>
    <row r="56" spans="1:8" s="65" customFormat="1" ht="14.25" customHeight="1">
      <c r="A56" s="647" t="s">
        <v>1726</v>
      </c>
      <c r="B56" s="653" t="s">
        <v>1839</v>
      </c>
      <c r="C56" s="655">
        <v>0</v>
      </c>
      <c r="D56" s="64"/>
      <c r="E56" s="64"/>
      <c r="F56" s="64"/>
      <c r="G56" s="64"/>
      <c r="H56" s="64"/>
    </row>
    <row r="57" spans="1:8" s="65" customFormat="1" ht="14.25" customHeight="1">
      <c r="A57" s="647" t="s">
        <v>1727</v>
      </c>
      <c r="B57" s="653" t="s">
        <v>1840</v>
      </c>
      <c r="C57" s="655">
        <v>0</v>
      </c>
      <c r="D57" s="64"/>
      <c r="E57" s="64"/>
      <c r="F57" s="64"/>
      <c r="G57" s="64"/>
      <c r="H57" s="64"/>
    </row>
    <row r="58" spans="1:8" s="65" customFormat="1" ht="14.25" customHeight="1">
      <c r="A58" s="647" t="s">
        <v>1728</v>
      </c>
      <c r="B58" s="653" t="s">
        <v>1841</v>
      </c>
      <c r="C58" s="655">
        <v>0</v>
      </c>
      <c r="D58" s="64"/>
      <c r="E58" s="64"/>
      <c r="F58" s="64"/>
      <c r="G58" s="64"/>
      <c r="H58" s="64"/>
    </row>
    <row r="59" spans="1:8" s="65" customFormat="1" ht="14.25" customHeight="1">
      <c r="A59" s="647" t="s">
        <v>1729</v>
      </c>
      <c r="B59" s="653" t="s">
        <v>1842</v>
      </c>
      <c r="C59" s="655">
        <v>0</v>
      </c>
      <c r="D59" s="64"/>
      <c r="E59" s="64"/>
      <c r="F59" s="64"/>
      <c r="G59" s="64"/>
      <c r="H59" s="64"/>
    </row>
    <row r="60" spans="1:8" s="65" customFormat="1" ht="14.25" customHeight="1">
      <c r="A60" s="647" t="s">
        <v>1730</v>
      </c>
      <c r="B60" s="653" t="s">
        <v>1843</v>
      </c>
      <c r="C60" s="655">
        <v>0</v>
      </c>
      <c r="D60" s="64"/>
      <c r="E60" s="64"/>
      <c r="F60" s="64"/>
      <c r="G60" s="64"/>
      <c r="H60" s="64"/>
    </row>
    <row r="61" spans="1:8" s="65" customFormat="1" ht="14.25" customHeight="1">
      <c r="A61" s="647" t="s">
        <v>1731</v>
      </c>
      <c r="B61" s="653" t="s">
        <v>1844</v>
      </c>
      <c r="C61" s="655">
        <v>0</v>
      </c>
      <c r="D61" s="64"/>
      <c r="E61" s="64"/>
      <c r="F61" s="64"/>
      <c r="G61" s="64"/>
      <c r="H61" s="64"/>
    </row>
    <row r="62" spans="1:8" s="65" customFormat="1" ht="14.25" customHeight="1">
      <c r="A62" s="647" t="s">
        <v>1732</v>
      </c>
      <c r="B62" s="653" t="s">
        <v>1845</v>
      </c>
      <c r="C62" s="655">
        <v>0</v>
      </c>
      <c r="D62" s="64"/>
      <c r="E62" s="64"/>
      <c r="F62" s="64"/>
      <c r="G62" s="64"/>
      <c r="H62" s="64"/>
    </row>
    <row r="63" spans="1:8" s="65" customFormat="1" ht="14.25" customHeight="1">
      <c r="A63" s="647" t="s">
        <v>1733</v>
      </c>
      <c r="B63" s="653" t="s">
        <v>1846</v>
      </c>
      <c r="C63" s="655">
        <v>1.0000000000218279E-2</v>
      </c>
      <c r="D63" s="64"/>
      <c r="E63" s="64"/>
      <c r="F63" s="64"/>
      <c r="G63" s="64"/>
      <c r="H63" s="64"/>
    </row>
    <row r="64" spans="1:8" s="65" customFormat="1" ht="14.25" customHeight="1">
      <c r="A64" s="647" t="s">
        <v>1734</v>
      </c>
      <c r="B64" s="653" t="s">
        <v>1847</v>
      </c>
      <c r="C64" s="655">
        <v>0</v>
      </c>
      <c r="D64" s="64"/>
      <c r="E64" s="64"/>
      <c r="F64" s="64"/>
      <c r="G64" s="64"/>
      <c r="H64" s="64"/>
    </row>
    <row r="65" spans="1:8" s="65" customFormat="1" ht="14.25" customHeight="1">
      <c r="A65" s="647" t="s">
        <v>1735</v>
      </c>
      <c r="B65" s="653" t="s">
        <v>1848</v>
      </c>
      <c r="C65" s="655">
        <v>0</v>
      </c>
      <c r="D65" s="64"/>
      <c r="E65" s="64"/>
      <c r="F65" s="64"/>
      <c r="G65" s="64"/>
      <c r="H65" s="64"/>
    </row>
    <row r="66" spans="1:8" s="65" customFormat="1" ht="14.25" customHeight="1">
      <c r="A66" s="647" t="s">
        <v>1736</v>
      </c>
      <c r="B66" s="653" t="s">
        <v>1849</v>
      </c>
      <c r="C66" s="655">
        <v>0</v>
      </c>
      <c r="D66" s="64"/>
      <c r="E66" s="64"/>
      <c r="F66" s="64"/>
      <c r="G66" s="64"/>
      <c r="H66" s="64"/>
    </row>
    <row r="67" spans="1:8" s="65" customFormat="1" ht="14.25" customHeight="1">
      <c r="A67" s="647" t="s">
        <v>1737</v>
      </c>
      <c r="B67" s="653" t="s">
        <v>1850</v>
      </c>
      <c r="C67" s="655">
        <v>0</v>
      </c>
      <c r="D67" s="64"/>
      <c r="E67" s="64"/>
      <c r="F67" s="64"/>
      <c r="G67" s="64"/>
      <c r="H67" s="64"/>
    </row>
    <row r="68" spans="1:8" s="65" customFormat="1" ht="14.25" customHeight="1">
      <c r="A68" s="647" t="s">
        <v>1738</v>
      </c>
      <c r="B68" s="653" t="s">
        <v>1851</v>
      </c>
      <c r="C68" s="655">
        <v>0</v>
      </c>
      <c r="D68" s="64"/>
      <c r="E68" s="64"/>
      <c r="F68" s="64"/>
      <c r="G68" s="64"/>
      <c r="H68" s="64"/>
    </row>
    <row r="69" spans="1:8" s="65" customFormat="1" ht="14.25" customHeight="1">
      <c r="A69" s="647" t="s">
        <v>1739</v>
      </c>
      <c r="B69" s="653" t="s">
        <v>1852</v>
      </c>
      <c r="C69" s="655">
        <v>900</v>
      </c>
      <c r="D69" s="64"/>
      <c r="E69" s="64"/>
      <c r="F69" s="64"/>
      <c r="G69" s="64"/>
      <c r="H69" s="64"/>
    </row>
    <row r="70" spans="1:8" s="65" customFormat="1" ht="14.25" customHeight="1">
      <c r="A70" s="647" t="s">
        <v>1740</v>
      </c>
      <c r="B70" s="653" t="s">
        <v>1853</v>
      </c>
      <c r="C70" s="655">
        <v>0</v>
      </c>
      <c r="D70" s="64"/>
      <c r="E70" s="64"/>
      <c r="F70" s="64"/>
      <c r="G70" s="64"/>
      <c r="H70" s="64"/>
    </row>
    <row r="71" spans="1:8" s="65" customFormat="1" ht="14.25" customHeight="1">
      <c r="A71" s="647" t="s">
        <v>1741</v>
      </c>
      <c r="B71" s="653" t="s">
        <v>1854</v>
      </c>
      <c r="C71" s="655">
        <v>0</v>
      </c>
      <c r="D71" s="64"/>
      <c r="E71" s="64"/>
      <c r="F71" s="64"/>
      <c r="G71" s="64"/>
      <c r="H71" s="64"/>
    </row>
    <row r="72" spans="1:8" s="65" customFormat="1" ht="14.25" customHeight="1">
      <c r="A72" s="647" t="s">
        <v>1742</v>
      </c>
      <c r="B72" s="653" t="s">
        <v>1855</v>
      </c>
      <c r="C72" s="655">
        <v>0</v>
      </c>
      <c r="D72" s="64"/>
      <c r="E72" s="64"/>
      <c r="F72" s="64"/>
      <c r="G72" s="64"/>
      <c r="H72" s="64"/>
    </row>
    <row r="73" spans="1:8" s="65" customFormat="1" ht="14.25" customHeight="1">
      <c r="A73" s="647" t="s">
        <v>1743</v>
      </c>
      <c r="B73" s="653" t="s">
        <v>1856</v>
      </c>
      <c r="C73" s="655">
        <v>0</v>
      </c>
      <c r="D73" s="64"/>
      <c r="E73" s="64"/>
      <c r="F73" s="64"/>
      <c r="G73" s="64"/>
      <c r="H73" s="64"/>
    </row>
    <row r="74" spans="1:8" s="65" customFormat="1" ht="14.25" customHeight="1">
      <c r="A74" s="647" t="s">
        <v>1744</v>
      </c>
      <c r="B74" s="653" t="s">
        <v>1857</v>
      </c>
      <c r="C74" s="655">
        <v>229.09999999999854</v>
      </c>
      <c r="D74" s="64"/>
      <c r="E74" s="64"/>
      <c r="F74" s="64"/>
      <c r="G74" s="64"/>
      <c r="H74" s="64"/>
    </row>
    <row r="75" spans="1:8" s="65" customFormat="1" ht="14.25" customHeight="1">
      <c r="A75" s="647" t="s">
        <v>1745</v>
      </c>
      <c r="B75" s="653" t="s">
        <v>1858</v>
      </c>
      <c r="C75" s="655">
        <v>0</v>
      </c>
      <c r="D75" s="64"/>
      <c r="E75" s="64"/>
      <c r="F75" s="64"/>
      <c r="G75" s="64"/>
      <c r="H75" s="64"/>
    </row>
    <row r="76" spans="1:8" s="65" customFormat="1" ht="14.25" customHeight="1">
      <c r="A76" s="647" t="s">
        <v>1746</v>
      </c>
      <c r="B76" s="653" t="s">
        <v>1859</v>
      </c>
      <c r="C76" s="655">
        <v>0</v>
      </c>
      <c r="D76" s="64"/>
      <c r="E76" s="64"/>
      <c r="F76" s="64"/>
      <c r="G76" s="64"/>
      <c r="H76" s="64"/>
    </row>
    <row r="77" spans="1:8" s="65" customFormat="1" ht="14.25" customHeight="1">
      <c r="A77" s="647" t="s">
        <v>1747</v>
      </c>
      <c r="B77" s="653" t="s">
        <v>1860</v>
      </c>
      <c r="C77" s="655">
        <v>0</v>
      </c>
      <c r="D77" s="64"/>
      <c r="E77" s="64"/>
      <c r="F77" s="64"/>
      <c r="G77" s="64"/>
      <c r="H77" s="64"/>
    </row>
    <row r="78" spans="1:8" s="65" customFormat="1" ht="14.25" customHeight="1">
      <c r="A78" s="647" t="s">
        <v>1748</v>
      </c>
      <c r="B78" s="653" t="s">
        <v>1861</v>
      </c>
      <c r="C78" s="655">
        <v>0</v>
      </c>
      <c r="D78" s="64"/>
      <c r="E78" s="64"/>
      <c r="F78" s="64"/>
      <c r="G78" s="64"/>
      <c r="H78" s="64"/>
    </row>
    <row r="79" spans="1:8" s="65" customFormat="1" ht="14.25" customHeight="1">
      <c r="A79" s="647" t="s">
        <v>1749</v>
      </c>
      <c r="B79" s="653" t="s">
        <v>1862</v>
      </c>
      <c r="C79" s="655">
        <v>0</v>
      </c>
      <c r="D79" s="64"/>
      <c r="E79" s="64"/>
      <c r="F79" s="64"/>
      <c r="G79" s="64"/>
      <c r="H79" s="64"/>
    </row>
    <row r="80" spans="1:8" s="65" customFormat="1" ht="14.25" customHeight="1">
      <c r="A80" s="647" t="s">
        <v>1750</v>
      </c>
      <c r="B80" s="653" t="s">
        <v>1863</v>
      </c>
      <c r="C80" s="655">
        <v>1.6666666670062114E-3</v>
      </c>
      <c r="D80" s="64"/>
      <c r="E80" s="64"/>
      <c r="F80" s="64"/>
      <c r="G80" s="64"/>
      <c r="H80" s="64"/>
    </row>
    <row r="81" spans="1:8" s="65" customFormat="1" ht="14.25" customHeight="1">
      <c r="A81" s="647" t="s">
        <v>1751</v>
      </c>
      <c r="B81" s="653" t="s">
        <v>1864</v>
      </c>
      <c r="C81" s="655">
        <v>3.3333333340124227E-3</v>
      </c>
      <c r="D81" s="64"/>
      <c r="E81" s="64"/>
      <c r="F81" s="64"/>
      <c r="G81" s="64"/>
      <c r="H81" s="64"/>
    </row>
    <row r="82" spans="1:8" s="65" customFormat="1" ht="14.25" customHeight="1">
      <c r="A82" s="647" t="s">
        <v>1752</v>
      </c>
      <c r="B82" s="653" t="s">
        <v>1865</v>
      </c>
      <c r="C82" s="655">
        <v>0</v>
      </c>
      <c r="D82" s="64"/>
      <c r="E82" s="64"/>
      <c r="F82" s="64"/>
      <c r="G82" s="64"/>
      <c r="H82" s="64"/>
    </row>
    <row r="83" spans="1:8" s="65" customFormat="1" ht="14.25" customHeight="1">
      <c r="A83" s="647" t="s">
        <v>1753</v>
      </c>
      <c r="B83" s="653" t="s">
        <v>1866</v>
      </c>
      <c r="C83" s="655">
        <v>7035.0000000000036</v>
      </c>
      <c r="D83" s="64"/>
      <c r="E83" s="64"/>
      <c r="F83" s="64"/>
      <c r="G83" s="64"/>
      <c r="H83" s="64"/>
    </row>
    <row r="84" spans="1:8" s="65" customFormat="1" ht="14.25" customHeight="1">
      <c r="A84" s="647" t="s">
        <v>1754</v>
      </c>
      <c r="B84" s="653" t="s">
        <v>1866</v>
      </c>
      <c r="C84" s="655">
        <v>7035.0000000000036</v>
      </c>
      <c r="D84" s="64"/>
      <c r="E84" s="64"/>
      <c r="F84" s="64"/>
      <c r="G84" s="64"/>
      <c r="H84" s="64"/>
    </row>
    <row r="85" spans="1:8" s="65" customFormat="1" ht="14.25" customHeight="1">
      <c r="A85" s="647" t="s">
        <v>1755</v>
      </c>
      <c r="B85" s="653" t="s">
        <v>1867</v>
      </c>
      <c r="C85" s="655">
        <v>1480.7400000000002</v>
      </c>
      <c r="D85" s="64"/>
      <c r="E85" s="64"/>
      <c r="F85" s="64"/>
      <c r="G85" s="64"/>
      <c r="H85" s="64"/>
    </row>
    <row r="86" spans="1:8" s="65" customFormat="1" ht="14.25" customHeight="1">
      <c r="A86" s="647" t="s">
        <v>1756</v>
      </c>
      <c r="B86" s="653" t="s">
        <v>1867</v>
      </c>
      <c r="C86" s="655">
        <v>1480.7400000000002</v>
      </c>
      <c r="D86" s="64"/>
      <c r="E86" s="64"/>
      <c r="F86" s="64"/>
      <c r="G86" s="64"/>
      <c r="H86" s="64"/>
    </row>
    <row r="87" spans="1:8" s="65" customFormat="1" ht="14.25" customHeight="1">
      <c r="A87" s="647" t="s">
        <v>1757</v>
      </c>
      <c r="B87" s="653" t="s">
        <v>1868</v>
      </c>
      <c r="C87" s="655">
        <v>2829.3480000000009</v>
      </c>
      <c r="D87" s="64"/>
      <c r="E87" s="64"/>
      <c r="F87" s="64"/>
      <c r="G87" s="64"/>
      <c r="H87" s="64"/>
    </row>
    <row r="88" spans="1:8" s="65" customFormat="1" ht="14.25" customHeight="1">
      <c r="A88" s="647" t="s">
        <v>1758</v>
      </c>
      <c r="B88" s="653" t="s">
        <v>1869</v>
      </c>
      <c r="C88" s="655">
        <v>3433.6000000000008</v>
      </c>
      <c r="D88" s="64"/>
      <c r="E88" s="64"/>
      <c r="F88" s="64"/>
      <c r="G88" s="64"/>
      <c r="H88" s="64"/>
    </row>
    <row r="89" spans="1:8" s="65" customFormat="1" ht="14.25" customHeight="1">
      <c r="A89" s="647" t="s">
        <v>1759</v>
      </c>
      <c r="B89" s="653" t="s">
        <v>1869</v>
      </c>
      <c r="C89" s="655">
        <v>3433.6000000000008</v>
      </c>
      <c r="D89" s="64"/>
      <c r="E89" s="64"/>
      <c r="F89" s="64"/>
      <c r="G89" s="64"/>
      <c r="H89" s="64"/>
    </row>
    <row r="90" spans="1:8" s="65" customFormat="1" ht="14.25" customHeight="1">
      <c r="A90" s="647" t="s">
        <v>1760</v>
      </c>
      <c r="B90" s="653" t="s">
        <v>1870</v>
      </c>
      <c r="C90" s="655">
        <v>6728.0000000000009</v>
      </c>
      <c r="D90" s="64"/>
      <c r="E90" s="64"/>
      <c r="F90" s="64"/>
      <c r="G90" s="64"/>
      <c r="H90" s="64"/>
    </row>
    <row r="91" spans="1:8" s="65" customFormat="1" ht="14.25" customHeight="1">
      <c r="A91" s="647" t="s">
        <v>1761</v>
      </c>
      <c r="B91" s="653" t="s">
        <v>1871</v>
      </c>
      <c r="C91" s="655">
        <v>4420.0000000000009</v>
      </c>
      <c r="D91" s="64"/>
      <c r="E91" s="64"/>
      <c r="F91" s="64"/>
      <c r="G91" s="64"/>
      <c r="H91" s="64"/>
    </row>
    <row r="92" spans="1:8" s="65" customFormat="1" ht="14.25" customHeight="1">
      <c r="A92" s="647" t="s">
        <v>1762</v>
      </c>
      <c r="B92" s="653" t="s">
        <v>1872</v>
      </c>
      <c r="C92" s="655">
        <v>4420.0000000000009</v>
      </c>
      <c r="D92" s="64"/>
      <c r="E92" s="64"/>
      <c r="F92" s="64"/>
      <c r="G92" s="64"/>
      <c r="H92" s="64"/>
    </row>
    <row r="93" spans="1:8" s="65" customFormat="1" ht="14.25" customHeight="1">
      <c r="A93" s="647" t="s">
        <v>1763</v>
      </c>
      <c r="B93" s="653" t="s">
        <v>1873</v>
      </c>
      <c r="C93" s="655">
        <v>4533.3333333333339</v>
      </c>
      <c r="D93" s="64"/>
      <c r="E93" s="64"/>
      <c r="F93" s="64"/>
      <c r="G93" s="64"/>
      <c r="H93" s="64"/>
    </row>
    <row r="94" spans="1:8" s="65" customFormat="1" ht="14.25" customHeight="1">
      <c r="A94" s="647" t="s">
        <v>1764</v>
      </c>
      <c r="B94" s="653" t="s">
        <v>1874</v>
      </c>
      <c r="C94" s="655">
        <v>4533.3333333333339</v>
      </c>
      <c r="D94" s="64"/>
      <c r="E94" s="64"/>
      <c r="F94" s="64"/>
      <c r="G94" s="64"/>
      <c r="H94" s="64"/>
    </row>
    <row r="95" spans="1:8" s="65" customFormat="1" ht="14.25" customHeight="1">
      <c r="A95" s="647" t="s">
        <v>1765</v>
      </c>
      <c r="B95" s="653" t="s">
        <v>1875</v>
      </c>
      <c r="C95" s="655">
        <v>4533.3333333333339</v>
      </c>
      <c r="D95" s="64"/>
      <c r="E95" s="64"/>
      <c r="F95" s="64"/>
      <c r="G95" s="64"/>
      <c r="H95" s="64"/>
    </row>
    <row r="96" spans="1:8" s="65" customFormat="1" ht="14.25" customHeight="1">
      <c r="A96" s="647" t="s">
        <v>1766</v>
      </c>
      <c r="B96" s="653" t="s">
        <v>1876</v>
      </c>
      <c r="C96" s="655">
        <v>9200</v>
      </c>
      <c r="D96" s="64"/>
      <c r="E96" s="64"/>
      <c r="F96" s="64"/>
      <c r="G96" s="64"/>
      <c r="H96" s="64"/>
    </row>
    <row r="97" spans="1:8" s="65" customFormat="1" ht="14.25" customHeight="1">
      <c r="A97" s="647" t="s">
        <v>1767</v>
      </c>
      <c r="B97" s="653" t="s">
        <v>1877</v>
      </c>
      <c r="C97" s="655">
        <v>8815</v>
      </c>
      <c r="D97" s="64"/>
      <c r="E97" s="64"/>
      <c r="F97" s="64"/>
      <c r="G97" s="64"/>
      <c r="H97" s="64"/>
    </row>
    <row r="98" spans="1:8" s="65" customFormat="1" ht="14.25" customHeight="1">
      <c r="A98" s="647" t="s">
        <v>1768</v>
      </c>
      <c r="B98" s="653" t="s">
        <v>1878</v>
      </c>
      <c r="C98" s="655">
        <v>8815</v>
      </c>
      <c r="D98" s="64"/>
      <c r="E98" s="64"/>
      <c r="F98" s="64"/>
      <c r="G98" s="64"/>
      <c r="H98" s="64"/>
    </row>
    <row r="99" spans="1:8" s="65" customFormat="1" ht="14.25" customHeight="1">
      <c r="A99" s="647" t="s">
        <v>1769</v>
      </c>
      <c r="B99" s="653" t="s">
        <v>1879</v>
      </c>
      <c r="C99" s="655">
        <v>8815</v>
      </c>
      <c r="D99" s="64"/>
      <c r="E99" s="64"/>
      <c r="F99" s="64"/>
      <c r="G99" s="64"/>
      <c r="H99" s="64"/>
    </row>
    <row r="100" spans="1:8" s="65" customFormat="1" ht="14.25" customHeight="1">
      <c r="A100" s="647" t="s">
        <v>1770</v>
      </c>
      <c r="B100" s="653" t="s">
        <v>1880</v>
      </c>
      <c r="C100" s="655">
        <v>8815</v>
      </c>
      <c r="D100" s="64"/>
      <c r="E100" s="64"/>
      <c r="F100" s="64"/>
      <c r="G100" s="64"/>
      <c r="H100" s="64"/>
    </row>
    <row r="101" spans="1:8" s="65" customFormat="1" ht="14.25" customHeight="1">
      <c r="A101" s="647" t="s">
        <v>1771</v>
      </c>
      <c r="B101" s="653" t="s">
        <v>1881</v>
      </c>
      <c r="C101" s="655">
        <v>8815</v>
      </c>
      <c r="D101" s="64"/>
      <c r="E101" s="64"/>
      <c r="F101" s="64"/>
      <c r="G101" s="64"/>
      <c r="H101" s="64"/>
    </row>
    <row r="102" spans="1:8" s="65" customFormat="1" ht="14.25" customHeight="1">
      <c r="A102" s="647" t="s">
        <v>1772</v>
      </c>
      <c r="B102" s="653" t="s">
        <v>1882</v>
      </c>
      <c r="C102" s="655">
        <v>8815</v>
      </c>
      <c r="D102" s="64"/>
      <c r="E102" s="64"/>
      <c r="F102" s="64"/>
      <c r="G102" s="64"/>
      <c r="H102" s="64"/>
    </row>
    <row r="103" spans="1:8" s="65" customFormat="1" ht="14.25" customHeight="1">
      <c r="A103" s="647" t="s">
        <v>1773</v>
      </c>
      <c r="B103" s="653" t="s">
        <v>1883</v>
      </c>
      <c r="C103" s="655">
        <v>4783.333333333333</v>
      </c>
      <c r="D103" s="64"/>
      <c r="E103" s="64"/>
      <c r="F103" s="64"/>
      <c r="G103" s="64"/>
      <c r="H103" s="64"/>
    </row>
    <row r="104" spans="1:8" s="65" customFormat="1" ht="14.25" customHeight="1">
      <c r="A104" s="647" t="s">
        <v>1774</v>
      </c>
      <c r="B104" s="653" t="s">
        <v>1884</v>
      </c>
      <c r="C104" s="655">
        <v>0</v>
      </c>
      <c r="D104" s="64"/>
      <c r="E104" s="64"/>
      <c r="F104" s="64"/>
      <c r="G104" s="64"/>
      <c r="H104" s="64"/>
    </row>
    <row r="105" spans="1:8" s="65" customFormat="1" ht="14.25" customHeight="1">
      <c r="A105" s="647" t="s">
        <v>1775</v>
      </c>
      <c r="B105" s="653" t="s">
        <v>1885</v>
      </c>
      <c r="C105" s="655">
        <v>0</v>
      </c>
      <c r="D105" s="64"/>
      <c r="E105" s="64"/>
      <c r="F105" s="64"/>
      <c r="G105" s="64"/>
      <c r="H105" s="64"/>
    </row>
    <row r="106" spans="1:8" s="65" customFormat="1" ht="14.25" customHeight="1">
      <c r="A106" s="647" t="s">
        <v>1776</v>
      </c>
      <c r="B106" s="653" t="s">
        <v>1886</v>
      </c>
      <c r="C106" s="655">
        <v>0</v>
      </c>
      <c r="D106" s="64"/>
      <c r="E106" s="64"/>
      <c r="F106" s="64"/>
      <c r="G106" s="64"/>
      <c r="H106" s="64"/>
    </row>
    <row r="107" spans="1:8" s="65" customFormat="1" ht="14.25" customHeight="1">
      <c r="A107" s="647" t="s">
        <v>1777</v>
      </c>
      <c r="B107" s="653" t="s">
        <v>1887</v>
      </c>
      <c r="C107" s="655">
        <v>0</v>
      </c>
      <c r="D107" s="64"/>
      <c r="E107" s="64"/>
      <c r="F107" s="64"/>
      <c r="G107" s="64"/>
      <c r="H107" s="64"/>
    </row>
    <row r="108" spans="1:8" s="65" customFormat="1" ht="14.25" customHeight="1">
      <c r="A108" s="647" t="s">
        <v>1778</v>
      </c>
      <c r="B108" s="653" t="s">
        <v>1888</v>
      </c>
      <c r="C108" s="655">
        <v>0</v>
      </c>
      <c r="D108" s="64"/>
      <c r="E108" s="64"/>
      <c r="F108" s="64"/>
      <c r="G108" s="64"/>
      <c r="H108" s="64"/>
    </row>
    <row r="109" spans="1:8" s="65" customFormat="1" ht="14.25" customHeight="1">
      <c r="A109" s="647" t="s">
        <v>1779</v>
      </c>
      <c r="B109" s="653" t="s">
        <v>1889</v>
      </c>
      <c r="C109" s="655">
        <v>0</v>
      </c>
      <c r="D109" s="64"/>
      <c r="E109" s="64"/>
      <c r="F109" s="64"/>
      <c r="G109" s="64"/>
      <c r="H109" s="64"/>
    </row>
    <row r="110" spans="1:8" s="65" customFormat="1" ht="14.25" customHeight="1">
      <c r="A110" s="647" t="s">
        <v>1780</v>
      </c>
      <c r="B110" s="653" t="s">
        <v>1890</v>
      </c>
      <c r="C110" s="655">
        <v>0</v>
      </c>
      <c r="D110" s="64"/>
      <c r="E110" s="64"/>
      <c r="F110" s="64"/>
      <c r="G110" s="64"/>
      <c r="H110" s="64"/>
    </row>
    <row r="111" spans="1:8" s="65" customFormat="1" ht="14.25" customHeight="1">
      <c r="A111" s="647" t="s">
        <v>1781</v>
      </c>
      <c r="B111" s="653" t="s">
        <v>1891</v>
      </c>
      <c r="C111" s="655">
        <v>0</v>
      </c>
      <c r="D111" s="64"/>
      <c r="E111" s="64"/>
      <c r="F111" s="64"/>
      <c r="G111" s="64"/>
      <c r="H111" s="64"/>
    </row>
    <row r="112" spans="1:8" s="65" customFormat="1" ht="14.25" customHeight="1">
      <c r="A112" s="647" t="s">
        <v>1782</v>
      </c>
      <c r="B112" s="653" t="s">
        <v>1892</v>
      </c>
      <c r="C112" s="655">
        <v>0</v>
      </c>
      <c r="D112" s="64"/>
      <c r="E112" s="64"/>
      <c r="F112" s="64"/>
      <c r="G112" s="64"/>
      <c r="H112" s="64"/>
    </row>
    <row r="113" spans="1:8" s="65" customFormat="1" ht="14.25" customHeight="1">
      <c r="A113" s="647" t="s">
        <v>1783</v>
      </c>
      <c r="B113" s="653" t="s">
        <v>1893</v>
      </c>
      <c r="C113" s="655">
        <v>0</v>
      </c>
      <c r="D113" s="64"/>
      <c r="E113" s="64"/>
      <c r="F113" s="64"/>
      <c r="G113" s="64"/>
      <c r="H113" s="64"/>
    </row>
    <row r="114" spans="1:8" s="65" customFormat="1" ht="14.25" customHeight="1">
      <c r="A114" s="647" t="s">
        <v>1784</v>
      </c>
      <c r="B114" s="653" t="s">
        <v>1894</v>
      </c>
      <c r="C114" s="655">
        <v>0</v>
      </c>
      <c r="D114" s="64"/>
      <c r="E114" s="64"/>
      <c r="F114" s="64"/>
      <c r="G114" s="64"/>
      <c r="H114" s="64"/>
    </row>
    <row r="115" spans="1:8" s="65" customFormat="1" ht="14.25" customHeight="1">
      <c r="A115" s="647" t="s">
        <v>1785</v>
      </c>
      <c r="B115" s="653" t="s">
        <v>1895</v>
      </c>
      <c r="C115" s="655">
        <v>0</v>
      </c>
      <c r="D115" s="64"/>
      <c r="E115" s="64"/>
      <c r="F115" s="64"/>
      <c r="G115" s="64"/>
      <c r="H115" s="64"/>
    </row>
    <row r="116" spans="1:8" s="65" customFormat="1" ht="14.25" customHeight="1">
      <c r="A116" s="647" t="s">
        <v>1786</v>
      </c>
      <c r="B116" s="653" t="s">
        <v>1896</v>
      </c>
      <c r="C116" s="655">
        <v>0</v>
      </c>
      <c r="D116" s="64"/>
      <c r="E116" s="64"/>
      <c r="F116" s="64"/>
      <c r="G116" s="64"/>
      <c r="H116" s="64"/>
    </row>
    <row r="117" spans="1:8" s="65" customFormat="1" ht="14.25" customHeight="1">
      <c r="A117" s="647" t="s">
        <v>1787</v>
      </c>
      <c r="B117" s="653" t="s">
        <v>1897</v>
      </c>
      <c r="C117" s="655">
        <v>0</v>
      </c>
      <c r="D117" s="64"/>
      <c r="E117" s="64"/>
      <c r="F117" s="64"/>
      <c r="G117" s="64"/>
      <c r="H117" s="64"/>
    </row>
    <row r="118" spans="1:8" s="65" customFormat="1" ht="14.25" customHeight="1">
      <c r="A118" s="647" t="s">
        <v>1788</v>
      </c>
      <c r="B118" s="653" t="s">
        <v>1898</v>
      </c>
      <c r="C118" s="655">
        <v>0</v>
      </c>
      <c r="D118" s="64"/>
      <c r="E118" s="64"/>
      <c r="F118" s="64"/>
      <c r="G118" s="64"/>
      <c r="H118" s="64"/>
    </row>
    <row r="119" spans="1:8" s="65" customFormat="1" ht="14.25" customHeight="1">
      <c r="A119" s="647" t="s">
        <v>1789</v>
      </c>
      <c r="B119" s="653" t="s">
        <v>1899</v>
      </c>
      <c r="C119" s="655">
        <v>1802.4499999999998</v>
      </c>
      <c r="D119" s="64"/>
      <c r="E119" s="64"/>
      <c r="F119" s="64"/>
      <c r="G119" s="64"/>
      <c r="H119" s="64"/>
    </row>
    <row r="120" spans="1:8" s="65" customFormat="1" ht="14.25" customHeight="1">
      <c r="A120" s="647" t="s">
        <v>1790</v>
      </c>
      <c r="B120" s="653" t="s">
        <v>1900</v>
      </c>
      <c r="C120" s="655">
        <v>4880.8166666666675</v>
      </c>
      <c r="D120" s="64"/>
      <c r="E120" s="64"/>
      <c r="F120" s="64"/>
      <c r="G120" s="64"/>
      <c r="H120" s="64"/>
    </row>
    <row r="121" spans="1:8" s="65" customFormat="1" ht="14.25" customHeight="1">
      <c r="A121" s="647" t="s">
        <v>1791</v>
      </c>
      <c r="B121" s="653" t="s">
        <v>1901</v>
      </c>
      <c r="C121" s="655">
        <v>7310.0812499999993</v>
      </c>
      <c r="D121" s="64"/>
      <c r="E121" s="64"/>
      <c r="F121" s="64"/>
      <c r="G121" s="64"/>
      <c r="H121" s="64"/>
    </row>
    <row r="122" spans="1:8" s="65" customFormat="1" ht="14.25" customHeight="1">
      <c r="A122" s="647" t="s">
        <v>1792</v>
      </c>
      <c r="B122" s="653" t="s">
        <v>1902</v>
      </c>
      <c r="C122" s="655">
        <v>68750</v>
      </c>
      <c r="D122" s="64"/>
      <c r="E122" s="64"/>
      <c r="F122" s="64"/>
      <c r="G122" s="64"/>
      <c r="H122" s="64"/>
    </row>
    <row r="123" spans="1:8" s="65" customFormat="1" ht="14.25" customHeight="1">
      <c r="A123" s="647" t="s">
        <v>1793</v>
      </c>
      <c r="B123" s="653" t="s">
        <v>1903</v>
      </c>
      <c r="C123" s="655">
        <v>7012.5082499999999</v>
      </c>
      <c r="D123" s="64"/>
      <c r="E123" s="64"/>
      <c r="F123" s="64"/>
      <c r="G123" s="64"/>
      <c r="H123" s="64"/>
    </row>
    <row r="124" spans="1:8" s="65" customFormat="1" ht="14.25" customHeight="1">
      <c r="A124" s="647" t="s">
        <v>1794</v>
      </c>
      <c r="B124" s="653" t="s">
        <v>1903</v>
      </c>
      <c r="C124" s="655">
        <v>7012.5</v>
      </c>
      <c r="D124" s="64"/>
      <c r="E124" s="64"/>
      <c r="F124" s="64"/>
      <c r="G124" s="64"/>
      <c r="H124" s="64"/>
    </row>
    <row r="125" spans="1:8" s="65" customFormat="1" ht="14.25" customHeight="1">
      <c r="A125" s="647" t="s">
        <v>1795</v>
      </c>
      <c r="B125" s="653" t="s">
        <v>1903</v>
      </c>
      <c r="C125" s="655">
        <v>7012.5</v>
      </c>
      <c r="D125" s="64"/>
      <c r="E125" s="64"/>
      <c r="F125" s="64"/>
      <c r="G125" s="64"/>
      <c r="H125" s="64"/>
    </row>
    <row r="126" spans="1:8" s="65" customFormat="1" ht="14.25" customHeight="1">
      <c r="A126" s="647" t="s">
        <v>1796</v>
      </c>
      <c r="B126" s="653" t="s">
        <v>1904</v>
      </c>
      <c r="C126" s="655">
        <v>9538.39</v>
      </c>
      <c r="D126" s="64"/>
      <c r="E126" s="64"/>
      <c r="F126" s="64"/>
      <c r="G126" s="64"/>
      <c r="H126" s="64"/>
    </row>
    <row r="127" spans="1:8" s="65" customFormat="1" ht="14.25" customHeight="1">
      <c r="A127" s="647" t="s">
        <v>1797</v>
      </c>
      <c r="B127" s="653" t="s">
        <v>1905</v>
      </c>
      <c r="C127" s="655">
        <v>12015.666666666666</v>
      </c>
      <c r="D127" s="64"/>
      <c r="E127" s="64"/>
      <c r="F127" s="64"/>
      <c r="G127" s="64"/>
      <c r="H127" s="64"/>
    </row>
    <row r="128" spans="1:8" s="65" customFormat="1" ht="14.25" customHeight="1">
      <c r="A128" s="647" t="s">
        <v>1798</v>
      </c>
      <c r="B128" s="653" t="s">
        <v>1906</v>
      </c>
      <c r="C128" s="655">
        <v>9444.9166666666661</v>
      </c>
      <c r="D128" s="64"/>
      <c r="E128" s="64"/>
      <c r="F128" s="64"/>
      <c r="G128" s="64"/>
      <c r="H128" s="64"/>
    </row>
    <row r="129" spans="1:8" s="65" customFormat="1" ht="14.25" customHeight="1">
      <c r="A129" s="647" t="s">
        <v>1799</v>
      </c>
      <c r="B129" s="653" t="s">
        <v>1907</v>
      </c>
      <c r="C129" s="655">
        <v>15664.33</v>
      </c>
      <c r="D129" s="64"/>
      <c r="E129" s="64"/>
      <c r="F129" s="64"/>
      <c r="G129" s="64"/>
      <c r="H129" s="64"/>
    </row>
    <row r="130" spans="1:8" s="65" customFormat="1" ht="14.25" customHeight="1">
      <c r="A130" s="647" t="s">
        <v>1800</v>
      </c>
      <c r="B130" s="653" t="s">
        <v>1908</v>
      </c>
      <c r="C130" s="655">
        <v>15664.33</v>
      </c>
      <c r="D130" s="64"/>
      <c r="E130" s="64"/>
      <c r="F130" s="64"/>
      <c r="G130" s="64"/>
      <c r="H130" s="64"/>
    </row>
    <row r="131" spans="1:8" s="65" customFormat="1" ht="14.25" customHeight="1">
      <c r="A131" s="647" t="s">
        <v>1801</v>
      </c>
      <c r="B131" s="653" t="s">
        <v>1908</v>
      </c>
      <c r="C131" s="655">
        <v>17748</v>
      </c>
      <c r="D131" s="64"/>
      <c r="E131" s="64"/>
      <c r="F131" s="64"/>
      <c r="G131" s="64"/>
      <c r="H131" s="64"/>
    </row>
    <row r="132" spans="1:8" s="65" customFormat="1" ht="14.25" customHeight="1">
      <c r="A132" s="1054" t="s">
        <v>1802</v>
      </c>
      <c r="B132" s="1055"/>
      <c r="C132" s="651">
        <f>SUM(C10:C131)</f>
        <v>327227.55183333345</v>
      </c>
      <c r="D132" s="64"/>
      <c r="E132" s="64"/>
      <c r="F132" s="64"/>
      <c r="G132" s="64"/>
      <c r="H132" s="64"/>
    </row>
    <row r="133" spans="1:8" ht="12.75" customHeight="1">
      <c r="A133" s="70"/>
    </row>
    <row r="134" spans="1:8" ht="12.75" customHeight="1">
      <c r="A134" s="70"/>
    </row>
    <row r="135" spans="1:8" ht="12.75" customHeight="1">
      <c r="A135" s="70"/>
    </row>
    <row r="136" spans="1:8" ht="12.75" customHeight="1">
      <c r="A136" s="70"/>
    </row>
    <row r="137" spans="1:8" ht="12.75" customHeight="1">
      <c r="A137" s="70"/>
    </row>
    <row r="138" spans="1:8" ht="12.75" customHeight="1">
      <c r="A138" s="70"/>
    </row>
    <row r="139" spans="1:8" ht="12.75" customHeight="1">
      <c r="A139" s="70"/>
    </row>
    <row r="140" spans="1:8" ht="12.75" customHeight="1">
      <c r="A140" s="70"/>
    </row>
    <row r="141" spans="1:8" ht="12.75" customHeight="1">
      <c r="A141" s="70"/>
    </row>
    <row r="142" spans="1:8" ht="12.75" customHeight="1">
      <c r="A142" s="71"/>
    </row>
    <row r="143" spans="1:8" ht="12.75" customHeight="1">
      <c r="A143" s="70"/>
    </row>
    <row r="144" spans="1:8" ht="12.75" customHeight="1">
      <c r="A144" s="70"/>
    </row>
    <row r="145" spans="1:1" ht="12.75" customHeight="1">
      <c r="A145" s="70"/>
    </row>
    <row r="146" spans="1:1" ht="26.25" customHeight="1">
      <c r="A146" s="70"/>
    </row>
    <row r="147" spans="1:1" ht="24" customHeight="1">
      <c r="A147" s="70"/>
    </row>
    <row r="148" spans="1:1" ht="12.75" customHeight="1">
      <c r="A148" s="70"/>
    </row>
    <row r="149" spans="1:1" ht="12.75" customHeight="1">
      <c r="A149" s="70"/>
    </row>
    <row r="150" spans="1:1" ht="12.75" customHeight="1">
      <c r="A150" s="70"/>
    </row>
    <row r="151" spans="1:1" ht="12.75" customHeight="1">
      <c r="A151" s="70"/>
    </row>
    <row r="152" spans="1:1" ht="12.75" customHeight="1">
      <c r="A152" s="70"/>
    </row>
    <row r="153" spans="1:1" ht="12.75" customHeight="1">
      <c r="A153" s="70"/>
    </row>
    <row r="154" spans="1:1" ht="12.75" customHeight="1">
      <c r="A154" s="70"/>
    </row>
    <row r="155" spans="1:1" ht="12.75" customHeight="1">
      <c r="A155" s="70"/>
    </row>
    <row r="156" spans="1:1" ht="12.75" customHeight="1">
      <c r="A156" s="70"/>
    </row>
    <row r="157" spans="1:1" ht="12.75" customHeight="1">
      <c r="A157" s="70"/>
    </row>
    <row r="158" spans="1:1" ht="12.75" customHeight="1">
      <c r="A158" s="70"/>
    </row>
    <row r="159" spans="1:1" ht="12.75" customHeight="1">
      <c r="A159" s="70"/>
    </row>
    <row r="160" spans="1:1" ht="12.75" customHeight="1">
      <c r="A160" s="70"/>
    </row>
    <row r="161" spans="1:1" ht="12.75" customHeight="1">
      <c r="A161" s="70"/>
    </row>
    <row r="162" spans="1:1" ht="12.75" customHeight="1">
      <c r="A162" s="70"/>
    </row>
    <row r="163" spans="1:1" ht="12.75" customHeight="1">
      <c r="A163" s="70"/>
    </row>
    <row r="164" spans="1:1" ht="12.75" customHeight="1">
      <c r="A164" s="70"/>
    </row>
    <row r="165" spans="1:1" ht="12.75" customHeight="1">
      <c r="A165" s="70"/>
    </row>
    <row r="166" spans="1:1" ht="12.75" customHeight="1">
      <c r="A166" s="70"/>
    </row>
    <row r="167" spans="1:1" ht="12.75" customHeight="1">
      <c r="A167" s="70"/>
    </row>
    <row r="168" spans="1:1" ht="12.75" customHeight="1">
      <c r="A168" s="70"/>
    </row>
    <row r="169" spans="1:1" ht="12.75" customHeight="1">
      <c r="A169" s="70"/>
    </row>
    <row r="170" spans="1:1" ht="12.75" customHeight="1">
      <c r="A170" s="70"/>
    </row>
    <row r="171" spans="1:1" ht="12.75" customHeight="1">
      <c r="A171" s="70"/>
    </row>
    <row r="172" spans="1:1" ht="12.75" customHeight="1">
      <c r="A172" s="70"/>
    </row>
    <row r="173" spans="1:1" ht="12.75" customHeight="1">
      <c r="A173" s="70"/>
    </row>
    <row r="174" spans="1:1" ht="12.75" customHeight="1">
      <c r="A174" s="70"/>
    </row>
    <row r="175" spans="1:1" ht="12.75" customHeight="1">
      <c r="A175" s="70"/>
    </row>
    <row r="176" spans="1:1" ht="12.75" customHeight="1">
      <c r="A176" s="70"/>
    </row>
    <row r="177" spans="1:1" ht="12.75" customHeight="1">
      <c r="A177" s="70"/>
    </row>
    <row r="178" spans="1:1" ht="12.75" customHeight="1">
      <c r="A178" s="70"/>
    </row>
    <row r="179" spans="1:1" ht="12.75" customHeight="1">
      <c r="A179" s="70"/>
    </row>
    <row r="180" spans="1:1" ht="12.75" customHeight="1">
      <c r="A180" s="70"/>
    </row>
    <row r="181" spans="1:1" ht="12.75" customHeight="1">
      <c r="A181" s="70"/>
    </row>
    <row r="182" spans="1:1" ht="12.75" customHeight="1">
      <c r="A182" s="70"/>
    </row>
    <row r="183" spans="1:1" ht="12.75" customHeight="1">
      <c r="A183" s="70"/>
    </row>
    <row r="184" spans="1:1" ht="12.75" customHeight="1">
      <c r="A184" s="70"/>
    </row>
    <row r="185" spans="1:1" ht="12.75" customHeight="1">
      <c r="A185" s="70"/>
    </row>
    <row r="186" spans="1:1" ht="12.75" customHeight="1">
      <c r="A186" s="70"/>
    </row>
    <row r="187" spans="1:1" ht="12.75" customHeight="1">
      <c r="A187" s="70"/>
    </row>
    <row r="188" spans="1:1" ht="12.75" customHeight="1">
      <c r="A188" s="70"/>
    </row>
    <row r="189" spans="1:1" ht="12.75" customHeight="1">
      <c r="A189" s="70"/>
    </row>
    <row r="190" spans="1:1" ht="12.75" customHeight="1">
      <c r="A190" s="70"/>
    </row>
    <row r="191" spans="1:1" ht="12.75" customHeight="1">
      <c r="A191" s="70"/>
    </row>
    <row r="192" spans="1:1" ht="12.75" customHeight="1">
      <c r="A192" s="70"/>
    </row>
    <row r="193" spans="1:1" ht="12.75" customHeight="1">
      <c r="A193" s="70"/>
    </row>
    <row r="194" spans="1:1" ht="12.75" customHeight="1">
      <c r="A194" s="70"/>
    </row>
    <row r="195" spans="1:1" ht="12.75" customHeight="1">
      <c r="A195" s="70"/>
    </row>
    <row r="196" spans="1:1" ht="12.75" customHeight="1">
      <c r="A196" s="70"/>
    </row>
    <row r="197" spans="1:1" ht="12.75" customHeight="1">
      <c r="A197" s="70"/>
    </row>
    <row r="198" spans="1:1" ht="12.75" customHeight="1">
      <c r="A198" s="70"/>
    </row>
    <row r="199" spans="1:1" ht="12.75" customHeight="1">
      <c r="A199" s="70"/>
    </row>
    <row r="200" spans="1:1" ht="12.75" customHeight="1">
      <c r="A200" s="70"/>
    </row>
    <row r="201" spans="1:1" ht="12.75" customHeight="1">
      <c r="A201" s="70"/>
    </row>
    <row r="202" spans="1:1" ht="12.75" customHeight="1">
      <c r="A202" s="70"/>
    </row>
    <row r="203" spans="1:1" ht="12.75" customHeight="1">
      <c r="A203" s="70"/>
    </row>
    <row r="204" spans="1:1" ht="12.75" customHeight="1">
      <c r="A204" s="70"/>
    </row>
    <row r="205" spans="1:1" ht="12.75" customHeight="1">
      <c r="A205" s="70"/>
    </row>
    <row r="206" spans="1:1" ht="12.75" customHeight="1">
      <c r="A206" s="70"/>
    </row>
    <row r="207" spans="1:1" ht="12.75" customHeight="1">
      <c r="A207" s="70"/>
    </row>
    <row r="208" spans="1:1" ht="12.75" customHeight="1">
      <c r="A208" s="70"/>
    </row>
    <row r="209" spans="1:1" ht="12.75" customHeight="1">
      <c r="A209" s="70"/>
    </row>
    <row r="210" spans="1:1" ht="12.75" customHeight="1">
      <c r="A210" s="70"/>
    </row>
    <row r="211" spans="1:1" ht="12.75" customHeight="1">
      <c r="A211" s="70"/>
    </row>
    <row r="212" spans="1:1" ht="12.75" customHeight="1">
      <c r="A212" s="70"/>
    </row>
    <row r="213" spans="1:1" ht="12.75" customHeight="1">
      <c r="A213" s="70"/>
    </row>
    <row r="214" spans="1:1" ht="12.75" customHeight="1">
      <c r="A214" s="70"/>
    </row>
    <row r="215" spans="1:1" ht="12.75" customHeight="1">
      <c r="A215" s="70"/>
    </row>
    <row r="216" spans="1:1" ht="12.75" customHeight="1">
      <c r="A216" s="70"/>
    </row>
    <row r="217" spans="1:1" ht="12.75" customHeight="1">
      <c r="A217" s="70"/>
    </row>
    <row r="218" spans="1:1" ht="12.75" customHeight="1">
      <c r="A218" s="70"/>
    </row>
    <row r="219" spans="1:1" ht="12.75" customHeight="1">
      <c r="A219" s="70"/>
    </row>
    <row r="220" spans="1:1" ht="12.75" customHeight="1">
      <c r="A220" s="70"/>
    </row>
    <row r="221" spans="1:1" ht="12.75" customHeight="1">
      <c r="A221" s="70"/>
    </row>
    <row r="222" spans="1:1" ht="12.75" customHeight="1">
      <c r="A222" s="70"/>
    </row>
    <row r="223" spans="1:1" ht="12.75" customHeight="1">
      <c r="A223" s="70"/>
    </row>
    <row r="224" spans="1:1" ht="12.75" customHeight="1">
      <c r="A224" s="70"/>
    </row>
    <row r="225" spans="1:1" ht="12.75" customHeight="1">
      <c r="A225" s="70"/>
    </row>
    <row r="226" spans="1:1" ht="12.75" customHeight="1">
      <c r="A226" s="70"/>
    </row>
    <row r="227" spans="1:1" ht="12.75" customHeight="1">
      <c r="A227" s="70"/>
    </row>
    <row r="228" spans="1:1" ht="12.75" customHeight="1">
      <c r="A228" s="70"/>
    </row>
    <row r="229" spans="1:1" ht="12.75" customHeight="1">
      <c r="A229" s="70"/>
    </row>
    <row r="230" spans="1:1" ht="12.75" customHeight="1">
      <c r="A230" s="70"/>
    </row>
    <row r="231" spans="1:1" ht="12.75" customHeight="1">
      <c r="A231" s="70"/>
    </row>
    <row r="232" spans="1:1" ht="12.75" customHeight="1">
      <c r="A232" s="70"/>
    </row>
  </sheetData>
  <mergeCells count="12">
    <mergeCell ref="D7:D9"/>
    <mergeCell ref="E7:E9"/>
    <mergeCell ref="F7:F9"/>
    <mergeCell ref="G7:G9"/>
    <mergeCell ref="H7:H9"/>
    <mergeCell ref="A132:B132"/>
    <mergeCell ref="A2:C2"/>
    <mergeCell ref="A3:C3"/>
    <mergeCell ref="A4:C4"/>
    <mergeCell ref="A7:A9"/>
    <mergeCell ref="B7:B9"/>
    <mergeCell ref="C7:C9"/>
  </mergeCells>
  <printOptions horizontalCentered="1"/>
  <pageMargins left="0.62992125984251968" right="0.62992125984251968" top="0.74803149606299213" bottom="0.74803149606299213" header="0.31496062992125984" footer="0.31496062992125984"/>
  <pageSetup scale="90" orientation="portrait" r:id="rId1"/>
  <headerFooter>
    <oddHeader>&amp;L&amp;"Arial,Normal"&amp;8ANEXOS&amp;R&amp;"Arial,Normal"&amp;8A2</oddHeader>
    <oddFooter>&amp;C“Bajo protesta de decir verdad declaramos que los Estados Financieros y sus notas, son razonablemente correctos y son responsabilidad del emisor”</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5"/>
  <sheetViews>
    <sheetView zoomScaleNormal="100" workbookViewId="0">
      <selection activeCell="B28" sqref="B28"/>
    </sheetView>
  </sheetViews>
  <sheetFormatPr defaultColWidth="10.76171875" defaultRowHeight="15"/>
  <cols>
    <col min="1" max="1" width="49.234375" customWidth="1"/>
    <col min="2" max="2" width="26.36328125" customWidth="1"/>
    <col min="3" max="3" width="21.5234375" customWidth="1"/>
  </cols>
  <sheetData>
    <row r="1" spans="1:8" s="3" customFormat="1" ht="12.75" customHeight="1">
      <c r="H1" s="16"/>
    </row>
    <row r="2" spans="1:8" s="3" customFormat="1" ht="12.75" customHeight="1">
      <c r="A2" s="999" t="s">
        <v>1591</v>
      </c>
      <c r="B2" s="999"/>
      <c r="C2" s="999"/>
      <c r="D2" s="61"/>
      <c r="E2" s="61"/>
      <c r="F2" s="61"/>
      <c r="G2" s="61"/>
      <c r="H2" s="32"/>
    </row>
    <row r="3" spans="1:8" s="3" customFormat="1" ht="12.75" customHeight="1">
      <c r="A3" s="999" t="s">
        <v>1579</v>
      </c>
      <c r="B3" s="999"/>
      <c r="C3" s="999"/>
      <c r="D3" s="62"/>
      <c r="E3" s="62"/>
      <c r="F3" s="62"/>
      <c r="G3" s="62"/>
      <c r="H3" s="32"/>
    </row>
    <row r="4" spans="1:8" s="3" customFormat="1" ht="12.75" customHeight="1">
      <c r="A4" s="999" t="s">
        <v>1596</v>
      </c>
      <c r="B4" s="999"/>
      <c r="C4" s="999"/>
      <c r="D4" s="61"/>
      <c r="E4" s="61"/>
      <c r="F4" s="61"/>
      <c r="G4" s="61"/>
      <c r="H4" s="61"/>
    </row>
    <row r="5" spans="1:8" s="3" customFormat="1" ht="6.75" customHeight="1">
      <c r="A5" s="63"/>
      <c r="B5" s="63"/>
      <c r="C5" s="63"/>
      <c r="D5" s="63"/>
      <c r="E5" s="63"/>
      <c r="F5" s="63"/>
      <c r="G5" s="63"/>
      <c r="H5" s="63"/>
    </row>
    <row r="6" spans="1:8" ht="15.75" customHeight="1">
      <c r="A6" s="1056" t="s">
        <v>432</v>
      </c>
      <c r="B6" s="1056" t="s">
        <v>433</v>
      </c>
      <c r="C6" s="1056"/>
    </row>
    <row r="7" spans="1:8">
      <c r="A7" s="1056"/>
      <c r="B7" s="195" t="s">
        <v>434</v>
      </c>
      <c r="C7" s="195" t="s">
        <v>435</v>
      </c>
    </row>
    <row r="8" spans="1:8">
      <c r="A8" s="250" t="s">
        <v>1909</v>
      </c>
      <c r="B8" s="251" t="s">
        <v>2316</v>
      </c>
      <c r="C8" s="251">
        <v>1173982476</v>
      </c>
    </row>
    <row r="9" spans="1:8">
      <c r="A9" s="255" t="s">
        <v>1910</v>
      </c>
      <c r="B9" s="256" t="s">
        <v>2316</v>
      </c>
      <c r="C9" s="256">
        <v>1173982270</v>
      </c>
    </row>
    <row r="10" spans="1:8">
      <c r="A10" s="255" t="s">
        <v>1911</v>
      </c>
      <c r="B10" s="256" t="s">
        <v>2316</v>
      </c>
      <c r="C10" s="256">
        <v>1173981796</v>
      </c>
    </row>
    <row r="11" spans="1:8">
      <c r="A11" s="255"/>
      <c r="B11" s="256"/>
      <c r="C11" s="257"/>
    </row>
    <row r="12" spans="1:8">
      <c r="A12" s="255"/>
      <c r="B12" s="256"/>
      <c r="C12" s="257"/>
    </row>
    <row r="13" spans="1:8">
      <c r="A13" s="255"/>
      <c r="B13" s="256"/>
      <c r="C13" s="257"/>
    </row>
    <row r="14" spans="1:8">
      <c r="A14" s="255"/>
      <c r="B14" s="256"/>
      <c r="C14" s="257"/>
    </row>
    <row r="15" spans="1:8">
      <c r="A15" s="255"/>
      <c r="B15" s="256"/>
      <c r="C15" s="257"/>
    </row>
    <row r="16" spans="1:8">
      <c r="A16" s="252"/>
      <c r="B16" s="253"/>
      <c r="C16" s="254"/>
    </row>
    <row r="17" spans="1:3">
      <c r="A17" s="129" t="s">
        <v>436</v>
      </c>
      <c r="B17" s="125"/>
      <c r="C17" s="125"/>
    </row>
    <row r="18" spans="1:3">
      <c r="A18" s="129"/>
      <c r="B18" s="125"/>
      <c r="C18" s="125"/>
    </row>
    <row r="19" spans="1:3">
      <c r="A19" s="129"/>
      <c r="B19" s="125"/>
      <c r="C19" s="125"/>
    </row>
    <row r="20" spans="1:3">
      <c r="A20" s="129"/>
      <c r="B20" s="125"/>
      <c r="C20" s="125"/>
    </row>
    <row r="22" spans="1:3" s="3" customFormat="1" ht="12.75" customHeight="1">
      <c r="A22" s="70"/>
    </row>
    <row r="23" spans="1:3" s="3" customFormat="1" ht="12.75" customHeight="1">
      <c r="A23" s="70"/>
    </row>
    <row r="24" spans="1:3" s="3" customFormat="1" ht="12.75" customHeight="1">
      <c r="A24" s="70"/>
    </row>
    <row r="25" spans="1:3" s="3" customFormat="1" ht="12.75" customHeight="1">
      <c r="A25" s="70"/>
    </row>
  </sheetData>
  <mergeCells count="5">
    <mergeCell ref="A6:A7"/>
    <mergeCell ref="B6:C6"/>
    <mergeCell ref="A2:C2"/>
    <mergeCell ref="A3:C3"/>
    <mergeCell ref="A4:C4"/>
  </mergeCells>
  <pageMargins left="0.70866141732283472" right="0.70866141732283472" top="0.74803149606299213" bottom="0.74803149606299213" header="0.31496062992125984" footer="0.31496062992125984"/>
  <pageSetup scale="94" fitToHeight="0" orientation="portrait" verticalDpi="300" r:id="rId1"/>
  <headerFooter>
    <oddHeader>&amp;L&amp;"Arial,Normal"&amp;8ANEXOS&amp;R&amp;"Arial,Normal"&amp;8A3</oddHeader>
    <oddFooter>&amp;C“Bajo protesta de decir verdad declaramos que los Estados Financieros y sus notas, son razonablemente correctos y son responsabilidad del emisor”</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381"/>
  <sheetViews>
    <sheetView zoomScale="85" zoomScaleNormal="85" workbookViewId="0">
      <selection activeCell="A2" sqref="A2:H2"/>
    </sheetView>
  </sheetViews>
  <sheetFormatPr defaultColWidth="10.76171875" defaultRowHeight="15"/>
  <cols>
    <col min="1" max="1" width="11.8359375" style="979" customWidth="1"/>
    <col min="2" max="2" width="31.87890625" customWidth="1"/>
    <col min="3" max="4" width="9.81640625" style="979" customWidth="1"/>
    <col min="5" max="5" width="40.48828125" style="143" customWidth="1"/>
    <col min="6" max="6" width="25.828125" style="979" customWidth="1"/>
    <col min="7" max="7" width="20.71484375" style="979" customWidth="1"/>
    <col min="8" max="8" width="16.54296875" style="983" customWidth="1"/>
    <col min="9" max="9" width="5.51171875" customWidth="1"/>
  </cols>
  <sheetData>
    <row r="1" spans="1:8" s="3" customFormat="1" ht="12.75" customHeight="1">
      <c r="A1" s="2"/>
      <c r="C1" s="2"/>
      <c r="D1" s="2"/>
      <c r="E1" s="26"/>
      <c r="F1" s="2"/>
      <c r="G1" s="2"/>
      <c r="H1" s="980"/>
    </row>
    <row r="2" spans="1:8" s="3" customFormat="1" ht="12.75" customHeight="1">
      <c r="A2" s="999" t="s">
        <v>1591</v>
      </c>
      <c r="B2" s="999"/>
      <c r="C2" s="999"/>
      <c r="D2" s="999"/>
      <c r="E2" s="999"/>
      <c r="F2" s="999"/>
      <c r="G2" s="999"/>
      <c r="H2" s="999"/>
    </row>
    <row r="3" spans="1:8" s="3" customFormat="1" ht="12.75" customHeight="1">
      <c r="A3" s="999" t="s">
        <v>612</v>
      </c>
      <c r="B3" s="999"/>
      <c r="C3" s="999"/>
      <c r="D3" s="999"/>
      <c r="E3" s="999"/>
      <c r="F3" s="999"/>
      <c r="G3" s="999"/>
      <c r="H3" s="999"/>
    </row>
    <row r="4" spans="1:8" s="3" customFormat="1" ht="12.75" customHeight="1">
      <c r="A4" s="999" t="s">
        <v>1594</v>
      </c>
      <c r="B4" s="999"/>
      <c r="C4" s="999"/>
      <c r="D4" s="999"/>
      <c r="E4" s="999"/>
      <c r="F4" s="999"/>
      <c r="G4" s="999"/>
      <c r="H4" s="999"/>
    </row>
    <row r="7" spans="1:8" ht="15" customHeight="1">
      <c r="A7" s="1056" t="s">
        <v>613</v>
      </c>
      <c r="B7" s="1059" t="s">
        <v>244</v>
      </c>
      <c r="C7" s="1056" t="s">
        <v>614</v>
      </c>
      <c r="D7" s="1056" t="s">
        <v>614</v>
      </c>
      <c r="E7" s="1061" t="s">
        <v>617</v>
      </c>
      <c r="F7" s="1056" t="s">
        <v>618</v>
      </c>
      <c r="G7" s="1059" t="s">
        <v>619</v>
      </c>
      <c r="H7" s="1057" t="s">
        <v>620</v>
      </c>
    </row>
    <row r="8" spans="1:8" ht="22.5">
      <c r="A8" s="1056"/>
      <c r="B8" s="1060"/>
      <c r="C8" s="197" t="s">
        <v>615</v>
      </c>
      <c r="D8" s="198" t="s">
        <v>616</v>
      </c>
      <c r="E8" s="1062"/>
      <c r="F8" s="1056"/>
      <c r="G8" s="1060"/>
      <c r="H8" s="1058"/>
    </row>
    <row r="9" spans="1:8">
      <c r="A9" s="978">
        <v>4411</v>
      </c>
      <c r="B9" s="196" t="s">
        <v>2317</v>
      </c>
      <c r="C9" s="978"/>
      <c r="D9" s="978" t="s">
        <v>2247</v>
      </c>
      <c r="E9" s="984" t="s">
        <v>2318</v>
      </c>
      <c r="F9" s="978" t="s">
        <v>2319</v>
      </c>
      <c r="G9" s="985" t="s">
        <v>2472</v>
      </c>
      <c r="H9" s="981">
        <v>10714.3</v>
      </c>
    </row>
    <row r="10" spans="1:8">
      <c r="A10" s="978">
        <v>4411</v>
      </c>
      <c r="B10" s="196" t="s">
        <v>2317</v>
      </c>
      <c r="C10" s="978"/>
      <c r="D10" s="978" t="s">
        <v>2247</v>
      </c>
      <c r="E10" s="984" t="s">
        <v>2320</v>
      </c>
      <c r="F10" s="978" t="s">
        <v>2321</v>
      </c>
      <c r="G10" s="978" t="s">
        <v>2472</v>
      </c>
      <c r="H10" s="981">
        <v>10714.3</v>
      </c>
    </row>
    <row r="11" spans="1:8">
      <c r="A11" s="978">
        <v>4411</v>
      </c>
      <c r="B11" s="196" t="s">
        <v>2317</v>
      </c>
      <c r="C11" s="978"/>
      <c r="D11" s="978" t="s">
        <v>2247</v>
      </c>
      <c r="E11" s="984" t="s">
        <v>2322</v>
      </c>
      <c r="F11" s="978" t="s">
        <v>2323</v>
      </c>
      <c r="G11" s="978" t="s">
        <v>2472</v>
      </c>
      <c r="H11" s="981">
        <v>10714.3</v>
      </c>
    </row>
    <row r="12" spans="1:8">
      <c r="A12" s="978">
        <v>4411</v>
      </c>
      <c r="B12" s="196" t="s">
        <v>2317</v>
      </c>
      <c r="C12" s="978"/>
      <c r="D12" s="978" t="s">
        <v>2247</v>
      </c>
      <c r="E12" s="984" t="s">
        <v>2324</v>
      </c>
      <c r="F12" s="978" t="s">
        <v>2325</v>
      </c>
      <c r="G12" s="978" t="s">
        <v>2472</v>
      </c>
      <c r="H12" s="981">
        <v>10714.3</v>
      </c>
    </row>
    <row r="13" spans="1:8">
      <c r="A13" s="978">
        <v>4411</v>
      </c>
      <c r="B13" s="196" t="s">
        <v>2317</v>
      </c>
      <c r="C13" s="978"/>
      <c r="D13" s="978" t="s">
        <v>2247</v>
      </c>
      <c r="E13" s="984" t="s">
        <v>2326</v>
      </c>
      <c r="F13" s="978" t="s">
        <v>2327</v>
      </c>
      <c r="G13" s="978" t="s">
        <v>2472</v>
      </c>
      <c r="H13" s="981">
        <v>10714.3</v>
      </c>
    </row>
    <row r="14" spans="1:8">
      <c r="A14" s="978">
        <v>4411</v>
      </c>
      <c r="B14" s="196" t="s">
        <v>2317</v>
      </c>
      <c r="C14" s="978"/>
      <c r="D14" s="978" t="s">
        <v>2247</v>
      </c>
      <c r="E14" s="984" t="s">
        <v>2328</v>
      </c>
      <c r="F14" s="978" t="s">
        <v>2329</v>
      </c>
      <c r="G14" s="978" t="s">
        <v>2472</v>
      </c>
      <c r="H14" s="981">
        <v>10714.3</v>
      </c>
    </row>
    <row r="15" spans="1:8">
      <c r="A15" s="978">
        <v>4411</v>
      </c>
      <c r="B15" s="196" t="s">
        <v>2317</v>
      </c>
      <c r="C15" s="978"/>
      <c r="D15" s="978" t="s">
        <v>2247</v>
      </c>
      <c r="E15" s="984" t="s">
        <v>2330</v>
      </c>
      <c r="F15" s="978" t="s">
        <v>2331</v>
      </c>
      <c r="G15" s="978" t="s">
        <v>2472</v>
      </c>
      <c r="H15" s="981">
        <v>10714.3</v>
      </c>
    </row>
    <row r="16" spans="1:8">
      <c r="A16" s="978">
        <v>4411</v>
      </c>
      <c r="B16" s="196" t="s">
        <v>2317</v>
      </c>
      <c r="C16" s="978"/>
      <c r="D16" s="978" t="s">
        <v>2247</v>
      </c>
      <c r="E16" s="984" t="s">
        <v>2332</v>
      </c>
      <c r="F16" s="978" t="s">
        <v>2333</v>
      </c>
      <c r="G16" s="978" t="s">
        <v>2472</v>
      </c>
      <c r="H16" s="981">
        <v>10714.3</v>
      </c>
    </row>
    <row r="17" spans="1:8">
      <c r="A17" s="978">
        <v>4411</v>
      </c>
      <c r="B17" s="196" t="s">
        <v>2317</v>
      </c>
      <c r="C17" s="978"/>
      <c r="D17" s="978" t="s">
        <v>2247</v>
      </c>
      <c r="E17" s="984" t="s">
        <v>2334</v>
      </c>
      <c r="F17" s="978" t="s">
        <v>2335</v>
      </c>
      <c r="G17" s="978" t="s">
        <v>2472</v>
      </c>
      <c r="H17" s="981">
        <v>10714.3</v>
      </c>
    </row>
    <row r="18" spans="1:8">
      <c r="A18" s="978">
        <v>4411</v>
      </c>
      <c r="B18" s="196" t="s">
        <v>2317</v>
      </c>
      <c r="C18" s="978"/>
      <c r="D18" s="978" t="s">
        <v>2247</v>
      </c>
      <c r="E18" s="984" t="s">
        <v>2336</v>
      </c>
      <c r="F18" s="978" t="s">
        <v>2337</v>
      </c>
      <c r="G18" s="978" t="s">
        <v>2472</v>
      </c>
      <c r="H18" s="981">
        <v>10714.3</v>
      </c>
    </row>
    <row r="19" spans="1:8">
      <c r="A19" s="978">
        <v>4411</v>
      </c>
      <c r="B19" s="196" t="s">
        <v>2317</v>
      </c>
      <c r="C19" s="978"/>
      <c r="D19" s="978" t="s">
        <v>2247</v>
      </c>
      <c r="E19" s="984" t="s">
        <v>2338</v>
      </c>
      <c r="F19" s="978" t="s">
        <v>2339</v>
      </c>
      <c r="G19" s="978" t="s">
        <v>2472</v>
      </c>
      <c r="H19" s="981">
        <v>10714.3</v>
      </c>
    </row>
    <row r="20" spans="1:8">
      <c r="A20" s="978">
        <v>4411</v>
      </c>
      <c r="B20" s="196" t="s">
        <v>2317</v>
      </c>
      <c r="C20" s="978"/>
      <c r="D20" s="978" t="s">
        <v>2247</v>
      </c>
      <c r="E20" s="984" t="s">
        <v>2340</v>
      </c>
      <c r="F20" s="978" t="s">
        <v>2341</v>
      </c>
      <c r="G20" s="978" t="s">
        <v>2472</v>
      </c>
      <c r="H20" s="981">
        <v>10714.3</v>
      </c>
    </row>
    <row r="21" spans="1:8">
      <c r="A21" s="978">
        <v>4411</v>
      </c>
      <c r="B21" s="196" t="s">
        <v>2317</v>
      </c>
      <c r="C21" s="978"/>
      <c r="D21" s="978" t="s">
        <v>2247</v>
      </c>
      <c r="E21" s="984" t="s">
        <v>2342</v>
      </c>
      <c r="F21" s="978" t="s">
        <v>2343</v>
      </c>
      <c r="G21" s="978" t="s">
        <v>2472</v>
      </c>
      <c r="H21" s="981">
        <v>10714.3</v>
      </c>
    </row>
    <row r="22" spans="1:8">
      <c r="A22" s="978">
        <v>4411</v>
      </c>
      <c r="B22" s="196" t="s">
        <v>2317</v>
      </c>
      <c r="C22" s="978"/>
      <c r="D22" s="978" t="s">
        <v>2247</v>
      </c>
      <c r="E22" s="984" t="s">
        <v>2344</v>
      </c>
      <c r="F22" s="978" t="s">
        <v>2345</v>
      </c>
      <c r="G22" s="978" t="s">
        <v>2472</v>
      </c>
      <c r="H22" s="981">
        <v>10714.1</v>
      </c>
    </row>
    <row r="23" spans="1:8">
      <c r="A23" s="978">
        <v>4411</v>
      </c>
      <c r="B23" s="196" t="s">
        <v>2317</v>
      </c>
      <c r="C23" s="978"/>
      <c r="D23" s="978" t="s">
        <v>2247</v>
      </c>
      <c r="E23" s="984" t="s">
        <v>2346</v>
      </c>
      <c r="F23" s="978" t="s">
        <v>2473</v>
      </c>
      <c r="G23" s="978" t="s">
        <v>2472</v>
      </c>
      <c r="H23" s="981">
        <v>6935</v>
      </c>
    </row>
    <row r="24" spans="1:8">
      <c r="A24" s="978">
        <v>4411</v>
      </c>
      <c r="B24" s="196" t="s">
        <v>2317</v>
      </c>
      <c r="C24" s="978"/>
      <c r="D24" s="978" t="s">
        <v>2247</v>
      </c>
      <c r="E24" s="984" t="s">
        <v>2346</v>
      </c>
      <c r="F24" s="979" t="s">
        <v>2473</v>
      </c>
      <c r="G24" s="978" t="s">
        <v>2472</v>
      </c>
      <c r="H24" s="981">
        <v>29956</v>
      </c>
    </row>
    <row r="25" spans="1:8">
      <c r="A25" s="978">
        <v>4411</v>
      </c>
      <c r="B25" s="196" t="s">
        <v>2317</v>
      </c>
      <c r="C25" s="978"/>
      <c r="D25" s="978" t="s">
        <v>2247</v>
      </c>
      <c r="E25" s="984" t="s">
        <v>2347</v>
      </c>
      <c r="F25" s="978" t="s">
        <v>2348</v>
      </c>
      <c r="G25" s="978" t="s">
        <v>2472</v>
      </c>
      <c r="H25" s="981">
        <v>10465</v>
      </c>
    </row>
    <row r="26" spans="1:8">
      <c r="A26" s="978">
        <v>4411</v>
      </c>
      <c r="B26" s="196" t="s">
        <v>2317</v>
      </c>
      <c r="C26" s="978"/>
      <c r="D26" s="978" t="s">
        <v>2247</v>
      </c>
      <c r="E26" s="984" t="s">
        <v>2349</v>
      </c>
      <c r="F26" s="978" t="s">
        <v>2350</v>
      </c>
      <c r="G26" s="978" t="s">
        <v>2472</v>
      </c>
      <c r="H26" s="981">
        <v>10770</v>
      </c>
    </row>
    <row r="27" spans="1:8">
      <c r="A27" s="978">
        <v>4411</v>
      </c>
      <c r="B27" s="196" t="s">
        <v>2317</v>
      </c>
      <c r="C27" s="978"/>
      <c r="D27" s="978" t="s">
        <v>2247</v>
      </c>
      <c r="E27" s="984" t="s">
        <v>2351</v>
      </c>
      <c r="F27" s="978" t="s">
        <v>2352</v>
      </c>
      <c r="G27" s="978" t="s">
        <v>2472</v>
      </c>
      <c r="H27" s="981">
        <v>10500</v>
      </c>
    </row>
    <row r="28" spans="1:8">
      <c r="A28" s="978">
        <v>4411</v>
      </c>
      <c r="B28" s="196" t="s">
        <v>2317</v>
      </c>
      <c r="C28" s="978"/>
      <c r="D28" s="978" t="s">
        <v>2247</v>
      </c>
      <c r="E28" s="984" t="s">
        <v>2353</v>
      </c>
      <c r="F28" s="978" t="s">
        <v>2354</v>
      </c>
      <c r="G28" s="978" t="s">
        <v>2472</v>
      </c>
      <c r="H28" s="981">
        <v>6000</v>
      </c>
    </row>
    <row r="29" spans="1:8">
      <c r="A29" s="978">
        <v>4411</v>
      </c>
      <c r="B29" s="196" t="s">
        <v>2317</v>
      </c>
      <c r="C29" s="978"/>
      <c r="D29" s="978" t="s">
        <v>2247</v>
      </c>
      <c r="E29" s="984" t="s">
        <v>2355</v>
      </c>
      <c r="F29" s="978" t="s">
        <v>2356</v>
      </c>
      <c r="G29" s="978" t="s">
        <v>2472</v>
      </c>
      <c r="H29" s="981">
        <v>7700</v>
      </c>
    </row>
    <row r="30" spans="1:8">
      <c r="A30" s="978">
        <v>4411</v>
      </c>
      <c r="B30" s="196" t="s">
        <v>2317</v>
      </c>
      <c r="C30" s="978"/>
      <c r="D30" s="978" t="s">
        <v>2247</v>
      </c>
      <c r="E30" s="984" t="s">
        <v>2357</v>
      </c>
      <c r="F30" s="978" t="s">
        <v>2358</v>
      </c>
      <c r="G30" s="978" t="s">
        <v>2472</v>
      </c>
      <c r="H30" s="981">
        <v>7700</v>
      </c>
    </row>
    <row r="31" spans="1:8">
      <c r="A31" s="978">
        <v>4411</v>
      </c>
      <c r="B31" s="196" t="s">
        <v>2317</v>
      </c>
      <c r="C31" s="978"/>
      <c r="D31" s="978" t="s">
        <v>2247</v>
      </c>
      <c r="E31" s="984" t="s">
        <v>2359</v>
      </c>
      <c r="F31" s="978" t="s">
        <v>2360</v>
      </c>
      <c r="G31" s="978" t="s">
        <v>2472</v>
      </c>
      <c r="H31" s="981">
        <v>10465</v>
      </c>
    </row>
    <row r="32" spans="1:8">
      <c r="A32" s="978">
        <v>4411</v>
      </c>
      <c r="B32" s="196" t="s">
        <v>2317</v>
      </c>
      <c r="C32" s="978"/>
      <c r="D32" s="978" t="s">
        <v>2247</v>
      </c>
      <c r="E32" s="984" t="s">
        <v>2361</v>
      </c>
      <c r="F32" s="978" t="s">
        <v>2362</v>
      </c>
      <c r="G32" s="978" t="s">
        <v>2472</v>
      </c>
      <c r="H32" s="981">
        <v>10465</v>
      </c>
    </row>
    <row r="33" spans="1:8">
      <c r="A33" s="978">
        <v>4411</v>
      </c>
      <c r="B33" s="196" t="s">
        <v>2317</v>
      </c>
      <c r="C33" s="978"/>
      <c r="D33" s="978" t="s">
        <v>2247</v>
      </c>
      <c r="E33" s="984" t="s">
        <v>2363</v>
      </c>
      <c r="F33" s="978" t="s">
        <v>2364</v>
      </c>
      <c r="G33" s="978" t="s">
        <v>2472</v>
      </c>
      <c r="H33" s="981">
        <v>10465</v>
      </c>
    </row>
    <row r="34" spans="1:8">
      <c r="A34" s="978">
        <v>4411</v>
      </c>
      <c r="B34" s="196" t="s">
        <v>2317</v>
      </c>
      <c r="C34" s="978"/>
      <c r="D34" s="978" t="s">
        <v>2247</v>
      </c>
      <c r="E34" s="984" t="s">
        <v>2365</v>
      </c>
      <c r="F34" s="978" t="s">
        <v>2366</v>
      </c>
      <c r="G34" s="978" t="s">
        <v>2472</v>
      </c>
      <c r="H34" s="981">
        <v>10465</v>
      </c>
    </row>
    <row r="35" spans="1:8">
      <c r="A35" s="978">
        <v>4411</v>
      </c>
      <c r="B35" s="196" t="s">
        <v>2317</v>
      </c>
      <c r="C35" s="978"/>
      <c r="D35" s="978" t="s">
        <v>2247</v>
      </c>
      <c r="E35" s="984" t="s">
        <v>2367</v>
      </c>
      <c r="F35" s="978" t="s">
        <v>2368</v>
      </c>
      <c r="G35" s="978" t="s">
        <v>2472</v>
      </c>
      <c r="H35" s="981">
        <v>10465</v>
      </c>
    </row>
    <row r="36" spans="1:8">
      <c r="A36" s="978">
        <v>4411</v>
      </c>
      <c r="B36" s="196" t="s">
        <v>2317</v>
      </c>
      <c r="C36" s="978"/>
      <c r="D36" s="978" t="s">
        <v>2247</v>
      </c>
      <c r="E36" s="984" t="s">
        <v>2369</v>
      </c>
      <c r="F36" s="978" t="s">
        <v>2370</v>
      </c>
      <c r="G36" s="978" t="s">
        <v>2472</v>
      </c>
      <c r="H36" s="981">
        <v>10770</v>
      </c>
    </row>
    <row r="37" spans="1:8">
      <c r="A37" s="978">
        <v>4411</v>
      </c>
      <c r="B37" s="196" t="s">
        <v>2317</v>
      </c>
      <c r="C37" s="978"/>
      <c r="D37" s="978" t="s">
        <v>2247</v>
      </c>
      <c r="E37" s="984" t="s">
        <v>2371</v>
      </c>
      <c r="F37" s="978" t="s">
        <v>2372</v>
      </c>
      <c r="G37" s="978" t="s">
        <v>2472</v>
      </c>
      <c r="H37" s="981">
        <v>10770</v>
      </c>
    </row>
    <row r="38" spans="1:8">
      <c r="A38" s="978">
        <v>4411</v>
      </c>
      <c r="B38" s="196" t="s">
        <v>2317</v>
      </c>
      <c r="C38" s="978"/>
      <c r="D38" s="978" t="s">
        <v>2247</v>
      </c>
      <c r="E38" s="984" t="s">
        <v>2373</v>
      </c>
      <c r="F38" s="978" t="s">
        <v>2374</v>
      </c>
      <c r="G38" s="978" t="s">
        <v>2472</v>
      </c>
      <c r="H38" s="981">
        <v>10770</v>
      </c>
    </row>
    <row r="39" spans="1:8">
      <c r="A39" s="978">
        <v>4411</v>
      </c>
      <c r="B39" s="196" t="s">
        <v>2317</v>
      </c>
      <c r="C39" s="978"/>
      <c r="D39" s="978" t="s">
        <v>2247</v>
      </c>
      <c r="E39" s="984" t="s">
        <v>2375</v>
      </c>
      <c r="F39" s="978" t="s">
        <v>2376</v>
      </c>
      <c r="G39" s="978" t="s">
        <v>2472</v>
      </c>
      <c r="H39" s="981">
        <v>10770</v>
      </c>
    </row>
    <row r="40" spans="1:8">
      <c r="A40" s="978">
        <v>4411</v>
      </c>
      <c r="B40" s="196" t="s">
        <v>2317</v>
      </c>
      <c r="C40" s="978"/>
      <c r="D40" s="978" t="s">
        <v>2247</v>
      </c>
      <c r="E40" s="984" t="s">
        <v>2377</v>
      </c>
      <c r="F40" s="978" t="s">
        <v>2378</v>
      </c>
      <c r="G40" s="978" t="s">
        <v>2472</v>
      </c>
      <c r="H40" s="981">
        <v>10500</v>
      </c>
    </row>
    <row r="41" spans="1:8">
      <c r="A41" s="978">
        <v>4411</v>
      </c>
      <c r="B41" s="196" t="s">
        <v>2317</v>
      </c>
      <c r="C41" s="978"/>
      <c r="D41" s="978" t="s">
        <v>2247</v>
      </c>
      <c r="E41" s="984" t="s">
        <v>2379</v>
      </c>
      <c r="F41" s="978" t="s">
        <v>2380</v>
      </c>
      <c r="G41" s="978" t="s">
        <v>2472</v>
      </c>
      <c r="H41" s="981">
        <v>10500</v>
      </c>
    </row>
    <row r="42" spans="1:8">
      <c r="A42" s="978">
        <v>4411</v>
      </c>
      <c r="B42" s="196" t="s">
        <v>2317</v>
      </c>
      <c r="C42" s="978"/>
      <c r="D42" s="978" t="s">
        <v>2247</v>
      </c>
      <c r="E42" s="984" t="s">
        <v>2381</v>
      </c>
      <c r="F42" s="978" t="s">
        <v>2382</v>
      </c>
      <c r="G42" s="978" t="s">
        <v>2472</v>
      </c>
      <c r="H42" s="981">
        <v>10500</v>
      </c>
    </row>
    <row r="43" spans="1:8">
      <c r="A43" s="978">
        <v>4411</v>
      </c>
      <c r="B43" s="196" t="s">
        <v>2317</v>
      </c>
      <c r="C43" s="978"/>
      <c r="D43" s="978" t="s">
        <v>2247</v>
      </c>
      <c r="E43" s="984" t="s">
        <v>2383</v>
      </c>
      <c r="F43" s="978" t="s">
        <v>2384</v>
      </c>
      <c r="G43" s="978" t="s">
        <v>2472</v>
      </c>
      <c r="H43" s="981">
        <v>10500</v>
      </c>
    </row>
    <row r="44" spans="1:8">
      <c r="A44" s="978">
        <v>4411</v>
      </c>
      <c r="B44" s="196" t="s">
        <v>2317</v>
      </c>
      <c r="C44" s="978"/>
      <c r="D44" s="978" t="s">
        <v>2247</v>
      </c>
      <c r="E44" s="984" t="s">
        <v>2385</v>
      </c>
      <c r="F44" s="978" t="s">
        <v>2386</v>
      </c>
      <c r="G44" s="978" t="s">
        <v>2472</v>
      </c>
      <c r="H44" s="981">
        <v>10500</v>
      </c>
    </row>
    <row r="45" spans="1:8" ht="27.75">
      <c r="A45" s="978">
        <v>4411</v>
      </c>
      <c r="B45" s="196" t="s">
        <v>2317</v>
      </c>
      <c r="C45" s="978"/>
      <c r="D45" s="978" t="s">
        <v>2247</v>
      </c>
      <c r="E45" s="984" t="s">
        <v>2387</v>
      </c>
      <c r="F45" s="986" t="s">
        <v>2473</v>
      </c>
      <c r="G45" s="986" t="s">
        <v>2472</v>
      </c>
      <c r="H45" s="981">
        <v>85000</v>
      </c>
    </row>
    <row r="46" spans="1:8">
      <c r="A46" s="1063" t="s">
        <v>2474</v>
      </c>
      <c r="B46" s="1064"/>
      <c r="C46" s="1064"/>
      <c r="D46" s="1064"/>
      <c r="E46" s="1064"/>
      <c r="F46" s="1064"/>
      <c r="G46" s="1065"/>
      <c r="H46" s="987">
        <f>SUM(H9:H45)</f>
        <v>472931</v>
      </c>
    </row>
    <row r="47" spans="1:8" ht="27.75">
      <c r="A47" s="978">
        <v>4411</v>
      </c>
      <c r="B47" s="196" t="s">
        <v>2317</v>
      </c>
      <c r="C47" s="978"/>
      <c r="D47" s="978" t="s">
        <v>2247</v>
      </c>
      <c r="E47" s="984" t="s">
        <v>2388</v>
      </c>
      <c r="F47" s="986" t="s">
        <v>2473</v>
      </c>
      <c r="G47" s="986" t="s">
        <v>2472</v>
      </c>
      <c r="H47" s="981">
        <v>16802.89</v>
      </c>
    </row>
    <row r="48" spans="1:8" ht="27.75">
      <c r="A48" s="978">
        <v>4411</v>
      </c>
      <c r="B48" s="196" t="s">
        <v>2317</v>
      </c>
      <c r="C48" s="978"/>
      <c r="D48" s="978" t="s">
        <v>2247</v>
      </c>
      <c r="E48" s="984" t="s">
        <v>2389</v>
      </c>
      <c r="F48" s="986" t="s">
        <v>2473</v>
      </c>
      <c r="G48" s="986" t="s">
        <v>2472</v>
      </c>
      <c r="H48" s="981">
        <v>17400</v>
      </c>
    </row>
    <row r="49" spans="1:8" ht="27.75">
      <c r="A49" s="978">
        <v>4411</v>
      </c>
      <c r="B49" s="196" t="s">
        <v>2317</v>
      </c>
      <c r="C49" s="978"/>
      <c r="D49" s="978" t="s">
        <v>2247</v>
      </c>
      <c r="E49" s="984" t="s">
        <v>2389</v>
      </c>
      <c r="F49" s="986" t="s">
        <v>2473</v>
      </c>
      <c r="G49" s="986" t="s">
        <v>2472</v>
      </c>
      <c r="H49" s="981">
        <v>116000</v>
      </c>
    </row>
    <row r="50" spans="1:8">
      <c r="A50" s="978">
        <v>4411</v>
      </c>
      <c r="B50" s="196" t="s">
        <v>2317</v>
      </c>
      <c r="C50" s="978"/>
      <c r="D50" s="978" t="s">
        <v>2247</v>
      </c>
      <c r="E50" s="984" t="s">
        <v>2346</v>
      </c>
      <c r="F50" s="986" t="s">
        <v>2473</v>
      </c>
      <c r="G50" s="978" t="s">
        <v>2472</v>
      </c>
      <c r="H50" s="981">
        <v>46826.11</v>
      </c>
    </row>
    <row r="51" spans="1:8">
      <c r="A51" s="978">
        <v>4411</v>
      </c>
      <c r="B51" s="196" t="s">
        <v>2317</v>
      </c>
      <c r="C51" s="978"/>
      <c r="D51" s="978" t="s">
        <v>2247</v>
      </c>
      <c r="E51" s="984" t="s">
        <v>2390</v>
      </c>
      <c r="F51" s="978" t="s">
        <v>2391</v>
      </c>
      <c r="G51" s="978" t="s">
        <v>2472</v>
      </c>
      <c r="H51" s="981">
        <v>8800</v>
      </c>
    </row>
    <row r="52" spans="1:8">
      <c r="A52" s="978">
        <v>4411</v>
      </c>
      <c r="B52" s="196" t="s">
        <v>2317</v>
      </c>
      <c r="C52" s="978"/>
      <c r="D52" s="978" t="s">
        <v>2247</v>
      </c>
      <c r="E52" s="984" t="s">
        <v>2392</v>
      </c>
      <c r="F52" s="978" t="s">
        <v>2393</v>
      </c>
      <c r="G52" s="978" t="s">
        <v>2472</v>
      </c>
      <c r="H52" s="981">
        <v>9540</v>
      </c>
    </row>
    <row r="53" spans="1:8">
      <c r="A53" s="978">
        <v>4411</v>
      </c>
      <c r="B53" s="196" t="s">
        <v>2317</v>
      </c>
      <c r="C53" s="978"/>
      <c r="D53" s="978" t="s">
        <v>2247</v>
      </c>
      <c r="E53" s="984" t="s">
        <v>2394</v>
      </c>
      <c r="F53" s="978" t="s">
        <v>2395</v>
      </c>
      <c r="G53" s="978" t="s">
        <v>2472</v>
      </c>
      <c r="H53" s="981">
        <v>9540</v>
      </c>
    </row>
    <row r="54" spans="1:8">
      <c r="A54" s="978">
        <v>4411</v>
      </c>
      <c r="B54" s="196" t="s">
        <v>2317</v>
      </c>
      <c r="C54" s="978"/>
      <c r="D54" s="978" t="s">
        <v>2247</v>
      </c>
      <c r="E54" s="984" t="s">
        <v>2396</v>
      </c>
      <c r="F54" s="978" t="s">
        <v>2397</v>
      </c>
      <c r="G54" s="978" t="s">
        <v>2472</v>
      </c>
      <c r="H54" s="981">
        <v>5088</v>
      </c>
    </row>
    <row r="55" spans="1:8">
      <c r="A55" s="978">
        <v>4411</v>
      </c>
      <c r="B55" s="196" t="s">
        <v>2317</v>
      </c>
      <c r="C55" s="978"/>
      <c r="D55" s="978" t="s">
        <v>2247</v>
      </c>
      <c r="E55" s="984" t="s">
        <v>2375</v>
      </c>
      <c r="F55" s="978" t="s">
        <v>2376</v>
      </c>
      <c r="G55" s="978" t="s">
        <v>2472</v>
      </c>
      <c r="H55" s="981">
        <v>8800</v>
      </c>
    </row>
    <row r="56" spans="1:8">
      <c r="A56" s="978">
        <v>4411</v>
      </c>
      <c r="B56" s="196" t="s">
        <v>2317</v>
      </c>
      <c r="C56" s="978"/>
      <c r="D56" s="978" t="s">
        <v>2247</v>
      </c>
      <c r="E56" s="984" t="s">
        <v>2398</v>
      </c>
      <c r="F56" s="978" t="s">
        <v>2399</v>
      </c>
      <c r="G56" s="978" t="s">
        <v>2472</v>
      </c>
      <c r="H56" s="981">
        <v>8800</v>
      </c>
    </row>
    <row r="57" spans="1:8">
      <c r="A57" s="978">
        <v>4411</v>
      </c>
      <c r="B57" s="196" t="s">
        <v>2317</v>
      </c>
      <c r="C57" s="978"/>
      <c r="D57" s="978" t="s">
        <v>2247</v>
      </c>
      <c r="E57" s="984" t="s">
        <v>2400</v>
      </c>
      <c r="F57" s="978" t="s">
        <v>2401</v>
      </c>
      <c r="G57" s="978" t="s">
        <v>2472</v>
      </c>
      <c r="H57" s="981">
        <v>8800</v>
      </c>
    </row>
    <row r="58" spans="1:8">
      <c r="A58" s="978">
        <v>4411</v>
      </c>
      <c r="B58" s="196" t="s">
        <v>2317</v>
      </c>
      <c r="C58" s="978"/>
      <c r="D58" s="978" t="s">
        <v>2247</v>
      </c>
      <c r="E58" s="984" t="s">
        <v>2402</v>
      </c>
      <c r="F58" s="978" t="s">
        <v>2403</v>
      </c>
      <c r="G58" s="978" t="s">
        <v>2472</v>
      </c>
      <c r="H58" s="981">
        <v>8800</v>
      </c>
    </row>
    <row r="59" spans="1:8">
      <c r="A59" s="978">
        <v>4411</v>
      </c>
      <c r="B59" s="196" t="s">
        <v>2317</v>
      </c>
      <c r="C59" s="978"/>
      <c r="D59" s="978" t="s">
        <v>2247</v>
      </c>
      <c r="E59" s="984" t="s">
        <v>2379</v>
      </c>
      <c r="F59" s="978" t="s">
        <v>2380</v>
      </c>
      <c r="G59" s="978" t="s">
        <v>2472</v>
      </c>
      <c r="H59" s="981">
        <v>8800</v>
      </c>
    </row>
    <row r="60" spans="1:8">
      <c r="A60" s="978">
        <v>4411</v>
      </c>
      <c r="B60" s="196" t="s">
        <v>2317</v>
      </c>
      <c r="C60" s="978"/>
      <c r="D60" s="978" t="s">
        <v>2247</v>
      </c>
      <c r="E60" s="984" t="s">
        <v>2365</v>
      </c>
      <c r="F60" s="978" t="s">
        <v>2366</v>
      </c>
      <c r="G60" s="978" t="s">
        <v>2472</v>
      </c>
      <c r="H60" s="981">
        <v>8800</v>
      </c>
    </row>
    <row r="61" spans="1:8">
      <c r="A61" s="978">
        <v>4411</v>
      </c>
      <c r="B61" s="196" t="s">
        <v>2317</v>
      </c>
      <c r="C61" s="978"/>
      <c r="D61" s="978" t="s">
        <v>2247</v>
      </c>
      <c r="E61" s="984" t="s">
        <v>2404</v>
      </c>
      <c r="F61" s="978" t="s">
        <v>2405</v>
      </c>
      <c r="G61" s="978" t="s">
        <v>2472</v>
      </c>
      <c r="H61" s="981">
        <v>8800</v>
      </c>
    </row>
    <row r="62" spans="1:8">
      <c r="A62" s="978">
        <v>4411</v>
      </c>
      <c r="B62" s="196" t="s">
        <v>2317</v>
      </c>
      <c r="C62" s="978"/>
      <c r="D62" s="978" t="s">
        <v>2247</v>
      </c>
      <c r="E62" s="984" t="s">
        <v>2406</v>
      </c>
      <c r="F62" s="978" t="s">
        <v>2407</v>
      </c>
      <c r="G62" s="978" t="s">
        <v>2472</v>
      </c>
      <c r="H62" s="981">
        <v>12425</v>
      </c>
    </row>
    <row r="63" spans="1:8">
      <c r="A63" s="978">
        <v>4411</v>
      </c>
      <c r="B63" s="196" t="s">
        <v>2317</v>
      </c>
      <c r="C63" s="978"/>
      <c r="D63" s="978" t="s">
        <v>2247</v>
      </c>
      <c r="E63" s="984" t="s">
        <v>2408</v>
      </c>
      <c r="F63" s="978" t="s">
        <v>2409</v>
      </c>
      <c r="G63" s="978" t="s">
        <v>2472</v>
      </c>
      <c r="H63" s="981">
        <v>12425</v>
      </c>
    </row>
    <row r="64" spans="1:8">
      <c r="A64" s="978">
        <v>4411</v>
      </c>
      <c r="B64" s="196" t="s">
        <v>2317</v>
      </c>
      <c r="C64" s="978"/>
      <c r="D64" s="978" t="s">
        <v>2247</v>
      </c>
      <c r="E64" s="984" t="s">
        <v>2410</v>
      </c>
      <c r="F64" s="978" t="s">
        <v>2411</v>
      </c>
      <c r="G64" s="978" t="s">
        <v>2472</v>
      </c>
      <c r="H64" s="981">
        <v>11200</v>
      </c>
    </row>
    <row r="65" spans="1:8">
      <c r="A65" s="978">
        <v>4411</v>
      </c>
      <c r="B65" s="196" t="s">
        <v>2317</v>
      </c>
      <c r="C65" s="978"/>
      <c r="D65" s="978" t="s">
        <v>2247</v>
      </c>
      <c r="E65" s="984" t="s">
        <v>2412</v>
      </c>
      <c r="F65" s="978" t="s">
        <v>2413</v>
      </c>
      <c r="G65" s="978" t="s">
        <v>2472</v>
      </c>
      <c r="H65" s="981">
        <v>5700</v>
      </c>
    </row>
    <row r="66" spans="1:8">
      <c r="A66" s="978">
        <v>4411</v>
      </c>
      <c r="B66" s="196" t="s">
        <v>2317</v>
      </c>
      <c r="C66" s="978"/>
      <c r="D66" s="978" t="s">
        <v>2247</v>
      </c>
      <c r="E66" s="984" t="s">
        <v>2414</v>
      </c>
      <c r="F66" s="978" t="s">
        <v>2415</v>
      </c>
      <c r="G66" s="978" t="s">
        <v>2472</v>
      </c>
      <c r="H66" s="981">
        <v>9200</v>
      </c>
    </row>
    <row r="67" spans="1:8">
      <c r="A67" s="978">
        <v>4411</v>
      </c>
      <c r="B67" s="196" t="s">
        <v>2317</v>
      </c>
      <c r="C67" s="978"/>
      <c r="D67" s="978" t="s">
        <v>2247</v>
      </c>
      <c r="E67" s="984" t="s">
        <v>2416</v>
      </c>
      <c r="F67" s="978" t="s">
        <v>2417</v>
      </c>
      <c r="G67" s="978" t="s">
        <v>2472</v>
      </c>
      <c r="H67" s="981">
        <v>9200</v>
      </c>
    </row>
    <row r="68" spans="1:8">
      <c r="A68" s="978">
        <v>4411</v>
      </c>
      <c r="B68" s="196" t="s">
        <v>2317</v>
      </c>
      <c r="C68" s="978"/>
      <c r="D68" s="978" t="s">
        <v>2247</v>
      </c>
      <c r="E68" s="984" t="s">
        <v>2418</v>
      </c>
      <c r="F68" s="978" t="s">
        <v>2419</v>
      </c>
      <c r="G68" s="978" t="s">
        <v>2472</v>
      </c>
      <c r="H68" s="981">
        <v>9200</v>
      </c>
    </row>
    <row r="69" spans="1:8">
      <c r="A69" s="978">
        <v>4411</v>
      </c>
      <c r="B69" s="196" t="s">
        <v>2317</v>
      </c>
      <c r="C69" s="978"/>
      <c r="D69" s="978" t="s">
        <v>2247</v>
      </c>
      <c r="E69" s="984" t="s">
        <v>2420</v>
      </c>
      <c r="F69" s="978" t="s">
        <v>2421</v>
      </c>
      <c r="G69" s="978" t="s">
        <v>2472</v>
      </c>
      <c r="H69" s="981">
        <v>9500</v>
      </c>
    </row>
    <row r="70" spans="1:8">
      <c r="A70" s="978">
        <v>4411</v>
      </c>
      <c r="B70" s="196" t="s">
        <v>2317</v>
      </c>
      <c r="C70" s="978"/>
      <c r="D70" s="978" t="s">
        <v>2247</v>
      </c>
      <c r="E70" s="984" t="s">
        <v>2422</v>
      </c>
      <c r="F70" s="978" t="s">
        <v>2423</v>
      </c>
      <c r="G70" s="978" t="s">
        <v>2472</v>
      </c>
      <c r="H70" s="981">
        <v>9500</v>
      </c>
    </row>
    <row r="71" spans="1:8">
      <c r="A71" s="978">
        <v>4411</v>
      </c>
      <c r="B71" s="196" t="s">
        <v>2317</v>
      </c>
      <c r="C71" s="978"/>
      <c r="D71" s="978" t="s">
        <v>2247</v>
      </c>
      <c r="E71" s="984" t="s">
        <v>2424</v>
      </c>
      <c r="F71" s="978" t="s">
        <v>2425</v>
      </c>
      <c r="G71" s="978" t="s">
        <v>2472</v>
      </c>
      <c r="H71" s="981">
        <v>9500</v>
      </c>
    </row>
    <row r="72" spans="1:8">
      <c r="A72" s="978">
        <v>4411</v>
      </c>
      <c r="B72" s="196" t="s">
        <v>2317</v>
      </c>
      <c r="C72" s="978"/>
      <c r="D72" s="978" t="s">
        <v>2247</v>
      </c>
      <c r="E72" s="984" t="s">
        <v>2426</v>
      </c>
      <c r="F72" s="978" t="s">
        <v>2427</v>
      </c>
      <c r="G72" s="978" t="s">
        <v>2472</v>
      </c>
      <c r="H72" s="981">
        <v>9500</v>
      </c>
    </row>
    <row r="73" spans="1:8" ht="27.75">
      <c r="A73" s="978">
        <v>4411</v>
      </c>
      <c r="B73" s="196" t="s">
        <v>2317</v>
      </c>
      <c r="C73" s="978"/>
      <c r="D73" s="978" t="s">
        <v>2247</v>
      </c>
      <c r="E73" s="984" t="s">
        <v>2428</v>
      </c>
      <c r="F73" s="986" t="s">
        <v>2473</v>
      </c>
      <c r="G73" s="986" t="s">
        <v>2472</v>
      </c>
      <c r="H73" s="981">
        <v>50000</v>
      </c>
    </row>
    <row r="74" spans="1:8">
      <c r="A74" s="978">
        <v>4411</v>
      </c>
      <c r="B74" s="196" t="s">
        <v>2317</v>
      </c>
      <c r="C74" s="978"/>
      <c r="D74" s="978" t="s">
        <v>2247</v>
      </c>
      <c r="E74" s="984" t="s">
        <v>2346</v>
      </c>
      <c r="F74" s="986" t="s">
        <v>2473</v>
      </c>
      <c r="G74" s="978" t="s">
        <v>2472</v>
      </c>
      <c r="H74" s="981">
        <v>60000</v>
      </c>
    </row>
    <row r="75" spans="1:8">
      <c r="A75" s="978">
        <v>4411</v>
      </c>
      <c r="B75" s="196" t="s">
        <v>2317</v>
      </c>
      <c r="C75" s="978"/>
      <c r="D75" s="978" t="s">
        <v>2247</v>
      </c>
      <c r="E75" s="984" t="s">
        <v>2429</v>
      </c>
      <c r="F75" s="978" t="s">
        <v>2430</v>
      </c>
      <c r="G75" s="978" t="s">
        <v>2472</v>
      </c>
      <c r="H75" s="981">
        <v>8800</v>
      </c>
    </row>
    <row r="76" spans="1:8">
      <c r="A76" s="978">
        <v>4411</v>
      </c>
      <c r="B76" s="196" t="s">
        <v>2317</v>
      </c>
      <c r="C76" s="978"/>
      <c r="D76" s="978" t="s">
        <v>2247</v>
      </c>
      <c r="E76" s="984" t="s">
        <v>2431</v>
      </c>
      <c r="F76" s="978" t="s">
        <v>2432</v>
      </c>
      <c r="G76" s="978" t="s">
        <v>2472</v>
      </c>
      <c r="H76" s="981">
        <v>8800</v>
      </c>
    </row>
    <row r="77" spans="1:8">
      <c r="A77" s="978">
        <v>4411</v>
      </c>
      <c r="B77" s="196" t="s">
        <v>2317</v>
      </c>
      <c r="C77" s="978"/>
      <c r="D77" s="978" t="s">
        <v>2247</v>
      </c>
      <c r="E77" s="984" t="s">
        <v>2433</v>
      </c>
      <c r="F77" s="978" t="s">
        <v>2434</v>
      </c>
      <c r="G77" s="978" t="s">
        <v>2472</v>
      </c>
      <c r="H77" s="981">
        <v>10465</v>
      </c>
    </row>
    <row r="78" spans="1:8">
      <c r="A78" s="978">
        <v>4411</v>
      </c>
      <c r="B78" s="196" t="s">
        <v>2317</v>
      </c>
      <c r="C78" s="978"/>
      <c r="D78" s="978" t="s">
        <v>2247</v>
      </c>
      <c r="E78" s="984" t="s">
        <v>2435</v>
      </c>
      <c r="F78" s="978" t="s">
        <v>2436</v>
      </c>
      <c r="G78" s="978" t="s">
        <v>2472</v>
      </c>
      <c r="H78" s="981">
        <v>10465</v>
      </c>
    </row>
    <row r="79" spans="1:8">
      <c r="A79" s="978">
        <v>4411</v>
      </c>
      <c r="B79" s="196" t="s">
        <v>2317</v>
      </c>
      <c r="C79" s="978"/>
      <c r="D79" s="978" t="s">
        <v>2247</v>
      </c>
      <c r="E79" s="984" t="s">
        <v>2437</v>
      </c>
      <c r="F79" s="978" t="s">
        <v>2438</v>
      </c>
      <c r="G79" s="978" t="s">
        <v>2472</v>
      </c>
      <c r="H79" s="981">
        <v>10465</v>
      </c>
    </row>
    <row r="80" spans="1:8">
      <c r="A80" s="978">
        <v>4411</v>
      </c>
      <c r="B80" s="196" t="s">
        <v>2317</v>
      </c>
      <c r="C80" s="978"/>
      <c r="D80" s="978" t="s">
        <v>2247</v>
      </c>
      <c r="E80" s="984" t="s">
        <v>2439</v>
      </c>
      <c r="F80" s="978" t="s">
        <v>2440</v>
      </c>
      <c r="G80" s="978" t="s">
        <v>2472</v>
      </c>
      <c r="H80" s="981">
        <v>8800</v>
      </c>
    </row>
    <row r="81" spans="1:10">
      <c r="A81" s="978">
        <v>4411</v>
      </c>
      <c r="B81" s="196" t="s">
        <v>2317</v>
      </c>
      <c r="C81" s="978"/>
      <c r="D81" s="978" t="s">
        <v>2247</v>
      </c>
      <c r="E81" s="984" t="s">
        <v>2441</v>
      </c>
      <c r="F81" s="978" t="s">
        <v>2442</v>
      </c>
      <c r="G81" s="978" t="s">
        <v>2472</v>
      </c>
      <c r="H81" s="981">
        <v>10465</v>
      </c>
    </row>
    <row r="82" spans="1:10">
      <c r="A82" s="978">
        <v>4411</v>
      </c>
      <c r="B82" s="196" t="s">
        <v>2317</v>
      </c>
      <c r="C82" s="978"/>
      <c r="D82" s="978" t="s">
        <v>2247</v>
      </c>
      <c r="E82" s="984" t="s">
        <v>2363</v>
      </c>
      <c r="F82" s="978" t="s">
        <v>2443</v>
      </c>
      <c r="G82" s="978" t="s">
        <v>2472</v>
      </c>
      <c r="H82" s="981">
        <v>6000</v>
      </c>
    </row>
    <row r="83" spans="1:10">
      <c r="A83" s="978">
        <v>4411</v>
      </c>
      <c r="B83" s="196" t="s">
        <v>2317</v>
      </c>
      <c r="C83" s="978"/>
      <c r="D83" s="978" t="s">
        <v>2247</v>
      </c>
      <c r="E83" s="984" t="s">
        <v>2444</v>
      </c>
      <c r="F83" s="978" t="s">
        <v>2445</v>
      </c>
      <c r="G83" s="978" t="s">
        <v>2472</v>
      </c>
      <c r="H83" s="981">
        <v>10770</v>
      </c>
    </row>
    <row r="84" spans="1:10">
      <c r="A84" s="978">
        <v>4411</v>
      </c>
      <c r="B84" s="196" t="s">
        <v>2317</v>
      </c>
      <c r="C84" s="978"/>
      <c r="D84" s="978" t="s">
        <v>2247</v>
      </c>
      <c r="E84" s="984" t="s">
        <v>2446</v>
      </c>
      <c r="F84" s="978" t="s">
        <v>2447</v>
      </c>
      <c r="G84" s="978" t="s">
        <v>2472</v>
      </c>
      <c r="H84" s="981">
        <v>10770</v>
      </c>
    </row>
    <row r="85" spans="1:10">
      <c r="A85" s="978">
        <v>4411</v>
      </c>
      <c r="B85" s="196" t="s">
        <v>2317</v>
      </c>
      <c r="C85" s="978"/>
      <c r="D85" s="978" t="s">
        <v>2247</v>
      </c>
      <c r="E85" s="984" t="s">
        <v>2448</v>
      </c>
      <c r="F85" s="978" t="s">
        <v>2449</v>
      </c>
      <c r="G85" s="978" t="s">
        <v>2472</v>
      </c>
      <c r="H85" s="981">
        <v>10770</v>
      </c>
    </row>
    <row r="86" spans="1:10">
      <c r="A86" s="978">
        <v>4411</v>
      </c>
      <c r="B86" s="196" t="s">
        <v>2317</v>
      </c>
      <c r="C86" s="978"/>
      <c r="D86" s="978" t="s">
        <v>2247</v>
      </c>
      <c r="E86" s="984" t="s">
        <v>2450</v>
      </c>
      <c r="F86" s="978" t="s">
        <v>2451</v>
      </c>
      <c r="G86" s="978" t="s">
        <v>2472</v>
      </c>
      <c r="H86" s="981">
        <v>9000</v>
      </c>
    </row>
    <row r="87" spans="1:10">
      <c r="A87" s="978">
        <v>4411</v>
      </c>
      <c r="B87" s="196" t="s">
        <v>2317</v>
      </c>
      <c r="C87" s="978"/>
      <c r="D87" s="978" t="s">
        <v>2247</v>
      </c>
      <c r="E87" s="984" t="s">
        <v>2452</v>
      </c>
      <c r="F87" s="978" t="s">
        <v>2453</v>
      </c>
      <c r="G87" s="978" t="s">
        <v>2472</v>
      </c>
      <c r="H87" s="981">
        <v>9000</v>
      </c>
    </row>
    <row r="88" spans="1:10">
      <c r="A88" s="978">
        <v>4411</v>
      </c>
      <c r="B88" s="196" t="s">
        <v>2317</v>
      </c>
      <c r="C88" s="978"/>
      <c r="D88" s="978" t="s">
        <v>2247</v>
      </c>
      <c r="E88" s="984" t="s">
        <v>2454</v>
      </c>
      <c r="F88" s="978" t="s">
        <v>2455</v>
      </c>
      <c r="G88" s="978" t="s">
        <v>2472</v>
      </c>
      <c r="H88" s="981">
        <v>9000</v>
      </c>
    </row>
    <row r="89" spans="1:10">
      <c r="A89" s="978">
        <v>4411</v>
      </c>
      <c r="B89" s="196" t="s">
        <v>2317</v>
      </c>
      <c r="C89" s="978"/>
      <c r="D89" s="978" t="s">
        <v>2247</v>
      </c>
      <c r="E89" s="984" t="s">
        <v>2456</v>
      </c>
      <c r="F89" s="978" t="s">
        <v>2457</v>
      </c>
      <c r="G89" s="978" t="s">
        <v>2472</v>
      </c>
      <c r="H89" s="981">
        <v>9000</v>
      </c>
    </row>
    <row r="90" spans="1:10">
      <c r="A90" s="978">
        <v>4411</v>
      </c>
      <c r="B90" s="196" t="s">
        <v>2317</v>
      </c>
      <c r="C90" s="978"/>
      <c r="D90" s="978" t="s">
        <v>2247</v>
      </c>
      <c r="E90" s="984" t="s">
        <v>2458</v>
      </c>
      <c r="F90" s="978" t="s">
        <v>2459</v>
      </c>
      <c r="G90" s="978" t="s">
        <v>2472</v>
      </c>
      <c r="H90" s="981">
        <v>9000</v>
      </c>
    </row>
    <row r="91" spans="1:10">
      <c r="A91" s="978">
        <v>4411</v>
      </c>
      <c r="B91" s="196" t="s">
        <v>2317</v>
      </c>
      <c r="C91" s="978"/>
      <c r="D91" s="978" t="s">
        <v>2247</v>
      </c>
      <c r="E91" s="984" t="s">
        <v>2460</v>
      </c>
      <c r="F91" s="978" t="s">
        <v>2461</v>
      </c>
      <c r="G91" s="978" t="s">
        <v>2472</v>
      </c>
      <c r="H91" s="981">
        <v>9000</v>
      </c>
    </row>
    <row r="92" spans="1:10">
      <c r="A92" s="978">
        <v>4411</v>
      </c>
      <c r="B92" s="196" t="s">
        <v>2317</v>
      </c>
      <c r="C92" s="978"/>
      <c r="D92" s="978" t="s">
        <v>2247</v>
      </c>
      <c r="E92" s="984" t="s">
        <v>2462</v>
      </c>
      <c r="F92" s="978" t="s">
        <v>2463</v>
      </c>
      <c r="G92" s="978" t="s">
        <v>2472</v>
      </c>
      <c r="H92" s="981">
        <v>9000</v>
      </c>
    </row>
    <row r="93" spans="1:10">
      <c r="A93" s="978">
        <v>4411</v>
      </c>
      <c r="B93" s="196" t="s">
        <v>2317</v>
      </c>
      <c r="C93" s="978"/>
      <c r="D93" s="978" t="s">
        <v>2247</v>
      </c>
      <c r="E93" s="984" t="s">
        <v>2464</v>
      </c>
      <c r="F93" s="978" t="s">
        <v>2465</v>
      </c>
      <c r="G93" s="978" t="s">
        <v>2472</v>
      </c>
      <c r="H93" s="981">
        <v>6600</v>
      </c>
    </row>
    <row r="94" spans="1:10">
      <c r="A94" s="978">
        <v>4411</v>
      </c>
      <c r="B94" s="196" t="s">
        <v>2317</v>
      </c>
      <c r="C94" s="978"/>
      <c r="D94" s="978" t="s">
        <v>2247</v>
      </c>
      <c r="E94" s="984" t="s">
        <v>2466</v>
      </c>
      <c r="F94" s="978" t="s">
        <v>2467</v>
      </c>
      <c r="G94" s="978" t="s">
        <v>2472</v>
      </c>
      <c r="H94" s="981">
        <v>6600</v>
      </c>
    </row>
    <row r="95" spans="1:10">
      <c r="A95" s="978">
        <v>4411</v>
      </c>
      <c r="B95" s="196" t="s">
        <v>2317</v>
      </c>
      <c r="C95" s="978"/>
      <c r="D95" s="978" t="s">
        <v>2247</v>
      </c>
      <c r="E95" s="984" t="s">
        <v>2468</v>
      </c>
      <c r="F95" s="978" t="s">
        <v>2469</v>
      </c>
      <c r="G95" s="978" t="s">
        <v>2472</v>
      </c>
      <c r="H95" s="981">
        <v>8800</v>
      </c>
    </row>
    <row r="96" spans="1:10">
      <c r="A96" s="978">
        <v>4411</v>
      </c>
      <c r="B96" s="196" t="s">
        <v>2317</v>
      </c>
      <c r="C96" s="978"/>
      <c r="D96" s="978" t="s">
        <v>2247</v>
      </c>
      <c r="E96" s="984" t="s">
        <v>2470</v>
      </c>
      <c r="F96" s="978" t="s">
        <v>2471</v>
      </c>
      <c r="G96" s="978" t="s">
        <v>2472</v>
      </c>
      <c r="H96" s="981">
        <v>8800</v>
      </c>
      <c r="I96" s="1066"/>
      <c r="J96" s="1067"/>
    </row>
    <row r="97" spans="1:8">
      <c r="A97" s="1063" t="s">
        <v>2475</v>
      </c>
      <c r="B97" s="1064"/>
      <c r="C97" s="1064"/>
      <c r="D97" s="1064"/>
      <c r="E97" s="1064"/>
      <c r="F97" s="1064"/>
      <c r="G97" s="1065"/>
      <c r="H97" s="987">
        <f>SUM(H47:H96)</f>
        <v>709317</v>
      </c>
    </row>
    <row r="98" spans="1:8" ht="27.75">
      <c r="A98" s="978">
        <v>4411</v>
      </c>
      <c r="B98" s="196" t="s">
        <v>2317</v>
      </c>
      <c r="C98" s="978"/>
      <c r="D98" s="978" t="s">
        <v>2247</v>
      </c>
      <c r="E98" s="984" t="s">
        <v>2477</v>
      </c>
      <c r="F98" s="986" t="s">
        <v>2473</v>
      </c>
      <c r="G98" s="988" t="s">
        <v>2472</v>
      </c>
      <c r="H98" s="981">
        <v>2000</v>
      </c>
    </row>
    <row r="99" spans="1:8" ht="27.75">
      <c r="A99" s="978">
        <v>4411</v>
      </c>
      <c r="B99" s="196" t="s">
        <v>2317</v>
      </c>
      <c r="C99" s="978"/>
      <c r="D99" s="978" t="s">
        <v>2247</v>
      </c>
      <c r="E99" s="984" t="s">
        <v>2477</v>
      </c>
      <c r="F99" s="986" t="s">
        <v>2473</v>
      </c>
      <c r="G99" s="988" t="s">
        <v>2472</v>
      </c>
      <c r="H99" s="981">
        <v>2200</v>
      </c>
    </row>
    <row r="100" spans="1:8">
      <c r="A100" s="978">
        <v>4411</v>
      </c>
      <c r="B100" s="196" t="s">
        <v>2317</v>
      </c>
      <c r="C100" s="978"/>
      <c r="D100" s="978" t="s">
        <v>2247</v>
      </c>
      <c r="E100" s="984" t="s">
        <v>2346</v>
      </c>
      <c r="F100" s="986" t="s">
        <v>2473</v>
      </c>
      <c r="G100" s="988" t="s">
        <v>2472</v>
      </c>
      <c r="H100" s="981">
        <v>33675</v>
      </c>
    </row>
    <row r="101" spans="1:8" ht="27.75">
      <c r="A101" s="978">
        <v>4411</v>
      </c>
      <c r="B101" s="196" t="s">
        <v>2317</v>
      </c>
      <c r="C101" s="978"/>
      <c r="D101" s="978" t="s">
        <v>2247</v>
      </c>
      <c r="E101" s="984" t="s">
        <v>2478</v>
      </c>
      <c r="F101" s="986" t="s">
        <v>2473</v>
      </c>
      <c r="G101" s="988" t="s">
        <v>2472</v>
      </c>
      <c r="H101" s="981">
        <v>4721.2</v>
      </c>
    </row>
    <row r="102" spans="1:8">
      <c r="A102" s="978">
        <v>4411</v>
      </c>
      <c r="B102" s="196" t="s">
        <v>2317</v>
      </c>
      <c r="C102" s="978"/>
      <c r="D102" s="978" t="s">
        <v>2247</v>
      </c>
      <c r="E102" s="984" t="s">
        <v>2318</v>
      </c>
      <c r="F102" s="978" t="s">
        <v>2319</v>
      </c>
      <c r="G102" s="988" t="s">
        <v>2472</v>
      </c>
      <c r="H102" s="981">
        <v>10714.3</v>
      </c>
    </row>
    <row r="103" spans="1:8">
      <c r="A103" s="978">
        <v>4411</v>
      </c>
      <c r="B103" s="196" t="s">
        <v>2317</v>
      </c>
      <c r="C103" s="978"/>
      <c r="D103" s="978" t="s">
        <v>2247</v>
      </c>
      <c r="E103" s="984" t="s">
        <v>2320</v>
      </c>
      <c r="F103" s="978" t="s">
        <v>2321</v>
      </c>
      <c r="G103" s="988" t="s">
        <v>2472</v>
      </c>
      <c r="H103" s="981">
        <v>10714.3</v>
      </c>
    </row>
    <row r="104" spans="1:8">
      <c r="A104" s="978">
        <v>4411</v>
      </c>
      <c r="B104" s="196" t="s">
        <v>2317</v>
      </c>
      <c r="C104" s="978"/>
      <c r="D104" s="978" t="s">
        <v>2247</v>
      </c>
      <c r="E104" s="984" t="s">
        <v>2322</v>
      </c>
      <c r="F104" s="978" t="s">
        <v>2323</v>
      </c>
      <c r="G104" s="988" t="s">
        <v>2472</v>
      </c>
      <c r="H104" s="981">
        <v>10714.3</v>
      </c>
    </row>
    <row r="105" spans="1:8">
      <c r="A105" s="978">
        <v>4411</v>
      </c>
      <c r="B105" s="196" t="s">
        <v>2317</v>
      </c>
      <c r="C105" s="978"/>
      <c r="D105" s="978" t="s">
        <v>2247</v>
      </c>
      <c r="E105" s="984" t="s">
        <v>2324</v>
      </c>
      <c r="F105" s="978" t="s">
        <v>2325</v>
      </c>
      <c r="G105" s="988" t="s">
        <v>2472</v>
      </c>
      <c r="H105" s="981">
        <v>10714.3</v>
      </c>
    </row>
    <row r="106" spans="1:8">
      <c r="A106" s="978">
        <v>4411</v>
      </c>
      <c r="B106" s="196" t="s">
        <v>2317</v>
      </c>
      <c r="C106" s="978"/>
      <c r="D106" s="978" t="s">
        <v>2247</v>
      </c>
      <c r="E106" s="984" t="s">
        <v>2326</v>
      </c>
      <c r="F106" s="978" t="s">
        <v>2327</v>
      </c>
      <c r="G106" s="988" t="s">
        <v>2472</v>
      </c>
      <c r="H106" s="981">
        <v>10714.3</v>
      </c>
    </row>
    <row r="107" spans="1:8">
      <c r="A107" s="978">
        <v>4411</v>
      </c>
      <c r="B107" s="196" t="s">
        <v>2317</v>
      </c>
      <c r="C107" s="978"/>
      <c r="D107" s="978" t="s">
        <v>2247</v>
      </c>
      <c r="E107" s="984" t="s">
        <v>2328</v>
      </c>
      <c r="F107" s="978" t="s">
        <v>2329</v>
      </c>
      <c r="G107" s="988" t="s">
        <v>2472</v>
      </c>
      <c r="H107" s="981">
        <v>10714.3</v>
      </c>
    </row>
    <row r="108" spans="1:8">
      <c r="A108" s="978">
        <v>4411</v>
      </c>
      <c r="B108" s="196" t="s">
        <v>2317</v>
      </c>
      <c r="C108" s="978"/>
      <c r="D108" s="978" t="s">
        <v>2247</v>
      </c>
      <c r="E108" s="984" t="s">
        <v>2330</v>
      </c>
      <c r="F108" s="978" t="s">
        <v>2331</v>
      </c>
      <c r="G108" s="988" t="s">
        <v>2472</v>
      </c>
      <c r="H108" s="981">
        <v>10714.3</v>
      </c>
    </row>
    <row r="109" spans="1:8">
      <c r="A109" s="978">
        <v>4411</v>
      </c>
      <c r="B109" s="196" t="s">
        <v>2317</v>
      </c>
      <c r="C109" s="978"/>
      <c r="D109" s="978" t="s">
        <v>2247</v>
      </c>
      <c r="E109" s="984" t="s">
        <v>2332</v>
      </c>
      <c r="F109" s="978" t="s">
        <v>2333</v>
      </c>
      <c r="G109" s="988" t="s">
        <v>2472</v>
      </c>
      <c r="H109" s="981">
        <v>10714.3</v>
      </c>
    </row>
    <row r="110" spans="1:8">
      <c r="A110" s="978">
        <v>4411</v>
      </c>
      <c r="B110" s="196" t="s">
        <v>2317</v>
      </c>
      <c r="C110" s="978"/>
      <c r="D110" s="978" t="s">
        <v>2247</v>
      </c>
      <c r="E110" s="984" t="s">
        <v>2334</v>
      </c>
      <c r="F110" s="978" t="s">
        <v>2335</v>
      </c>
      <c r="G110" s="988" t="s">
        <v>2472</v>
      </c>
      <c r="H110" s="981">
        <v>10714.3</v>
      </c>
    </row>
    <row r="111" spans="1:8">
      <c r="A111" s="978">
        <v>4411</v>
      </c>
      <c r="B111" s="196" t="s">
        <v>2317</v>
      </c>
      <c r="C111" s="978"/>
      <c r="D111" s="978" t="s">
        <v>2247</v>
      </c>
      <c r="E111" s="984" t="s">
        <v>2336</v>
      </c>
      <c r="F111" s="978" t="s">
        <v>2337</v>
      </c>
      <c r="G111" s="988" t="s">
        <v>2472</v>
      </c>
      <c r="H111" s="981">
        <v>10714.3</v>
      </c>
    </row>
    <row r="112" spans="1:8">
      <c r="A112" s="978">
        <v>4411</v>
      </c>
      <c r="B112" s="196" t="s">
        <v>2317</v>
      </c>
      <c r="C112" s="978"/>
      <c r="D112" s="978" t="s">
        <v>2247</v>
      </c>
      <c r="E112" s="984" t="s">
        <v>2338</v>
      </c>
      <c r="F112" s="978" t="s">
        <v>2339</v>
      </c>
      <c r="G112" s="988" t="s">
        <v>2472</v>
      </c>
      <c r="H112" s="981">
        <v>10714.3</v>
      </c>
    </row>
    <row r="113" spans="1:8">
      <c r="A113" s="978">
        <v>4411</v>
      </c>
      <c r="B113" s="196" t="s">
        <v>2317</v>
      </c>
      <c r="C113" s="978"/>
      <c r="D113" s="978" t="s">
        <v>2247</v>
      </c>
      <c r="E113" s="984" t="s">
        <v>2340</v>
      </c>
      <c r="F113" s="978" t="s">
        <v>2341</v>
      </c>
      <c r="G113" s="988" t="s">
        <v>2472</v>
      </c>
      <c r="H113" s="981">
        <v>10714.3</v>
      </c>
    </row>
    <row r="114" spans="1:8">
      <c r="A114" s="978">
        <v>4411</v>
      </c>
      <c r="B114" s="196" t="s">
        <v>2317</v>
      </c>
      <c r="C114" s="978"/>
      <c r="D114" s="978" t="s">
        <v>2247</v>
      </c>
      <c r="E114" s="984" t="s">
        <v>2342</v>
      </c>
      <c r="F114" s="978" t="s">
        <v>2343</v>
      </c>
      <c r="G114" s="988" t="s">
        <v>2472</v>
      </c>
      <c r="H114" s="981">
        <v>10714.3</v>
      </c>
    </row>
    <row r="115" spans="1:8">
      <c r="A115" s="978">
        <v>4411</v>
      </c>
      <c r="B115" s="196" t="s">
        <v>2317</v>
      </c>
      <c r="C115" s="978"/>
      <c r="D115" s="978" t="s">
        <v>2247</v>
      </c>
      <c r="E115" s="984" t="s">
        <v>2344</v>
      </c>
      <c r="F115" s="978" t="s">
        <v>2345</v>
      </c>
      <c r="G115" s="988" t="s">
        <v>2472</v>
      </c>
      <c r="H115" s="981">
        <v>10714.1</v>
      </c>
    </row>
    <row r="116" spans="1:8">
      <c r="A116" s="1063" t="s">
        <v>2549</v>
      </c>
      <c r="B116" s="1064"/>
      <c r="C116" s="1064"/>
      <c r="D116" s="1064"/>
      <c r="E116" s="1064"/>
      <c r="F116" s="1064"/>
      <c r="G116" s="1065"/>
      <c r="H116" s="987">
        <f>SUM(H98:H115)</f>
        <v>192596.19999999998</v>
      </c>
    </row>
    <row r="117" spans="1:8">
      <c r="A117" s="978">
        <v>4411</v>
      </c>
      <c r="B117" s="196" t="s">
        <v>2317</v>
      </c>
      <c r="C117" s="978"/>
      <c r="D117" s="978" t="s">
        <v>2247</v>
      </c>
      <c r="E117" s="984" t="s">
        <v>2346</v>
      </c>
      <c r="F117" s="986" t="s">
        <v>2473</v>
      </c>
      <c r="G117" s="988" t="s">
        <v>2472</v>
      </c>
      <c r="H117" s="981">
        <v>3200</v>
      </c>
    </row>
    <row r="118" spans="1:8">
      <c r="A118" s="978">
        <v>4411</v>
      </c>
      <c r="B118" s="196" t="s">
        <v>2317</v>
      </c>
      <c r="C118" s="978"/>
      <c r="D118" s="978" t="s">
        <v>2247</v>
      </c>
      <c r="E118" s="984" t="s">
        <v>2479</v>
      </c>
      <c r="F118" s="986" t="s">
        <v>2473</v>
      </c>
      <c r="G118" s="988" t="s">
        <v>2472</v>
      </c>
      <c r="H118" s="981">
        <v>18096</v>
      </c>
    </row>
    <row r="119" spans="1:8">
      <c r="A119" s="978">
        <v>4411</v>
      </c>
      <c r="B119" s="196" t="s">
        <v>2317</v>
      </c>
      <c r="C119" s="978"/>
      <c r="D119" s="978" t="s">
        <v>2247</v>
      </c>
      <c r="E119" s="984" t="s">
        <v>2346</v>
      </c>
      <c r="F119" s="986" t="s">
        <v>2473</v>
      </c>
      <c r="G119" s="988" t="s">
        <v>2472</v>
      </c>
      <c r="H119" s="981">
        <v>5550</v>
      </c>
    </row>
    <row r="120" spans="1:8">
      <c r="A120" s="978">
        <v>4411</v>
      </c>
      <c r="B120" s="196" t="s">
        <v>2317</v>
      </c>
      <c r="C120" s="978"/>
      <c r="D120" s="978" t="s">
        <v>2247</v>
      </c>
      <c r="E120" s="984" t="s">
        <v>2379</v>
      </c>
      <c r="F120" s="978" t="s">
        <v>2380</v>
      </c>
      <c r="G120" s="988" t="s">
        <v>2472</v>
      </c>
      <c r="H120" s="981">
        <v>9135</v>
      </c>
    </row>
    <row r="121" spans="1:8">
      <c r="A121" s="978">
        <v>4411</v>
      </c>
      <c r="B121" s="196" t="s">
        <v>2317</v>
      </c>
      <c r="C121" s="978"/>
      <c r="D121" s="978" t="s">
        <v>2247</v>
      </c>
      <c r="E121" s="984" t="s">
        <v>2431</v>
      </c>
      <c r="F121" s="978" t="s">
        <v>2432</v>
      </c>
      <c r="G121" s="988" t="s">
        <v>2472</v>
      </c>
      <c r="H121" s="981">
        <v>10215</v>
      </c>
    </row>
    <row r="122" spans="1:8">
      <c r="A122" s="978">
        <v>4411</v>
      </c>
      <c r="B122" s="196" t="s">
        <v>2317</v>
      </c>
      <c r="C122" s="978"/>
      <c r="D122" s="978" t="s">
        <v>2247</v>
      </c>
      <c r="E122" s="984" t="s">
        <v>2418</v>
      </c>
      <c r="F122" s="978" t="s">
        <v>2419</v>
      </c>
      <c r="G122" s="988" t="s">
        <v>2472</v>
      </c>
      <c r="H122" s="981">
        <v>10215</v>
      </c>
    </row>
    <row r="123" spans="1:8">
      <c r="A123" s="978">
        <v>4411</v>
      </c>
      <c r="B123" s="196" t="s">
        <v>2317</v>
      </c>
      <c r="C123" s="978"/>
      <c r="D123" s="978" t="s">
        <v>2247</v>
      </c>
      <c r="E123" s="984" t="s">
        <v>2408</v>
      </c>
      <c r="F123" s="978" t="s">
        <v>2409</v>
      </c>
      <c r="G123" s="988" t="s">
        <v>2472</v>
      </c>
      <c r="H123" s="981">
        <v>10215</v>
      </c>
    </row>
    <row r="124" spans="1:8">
      <c r="A124" s="978">
        <v>4411</v>
      </c>
      <c r="B124" s="196" t="s">
        <v>2317</v>
      </c>
      <c r="C124" s="978"/>
      <c r="D124" s="978" t="s">
        <v>2247</v>
      </c>
      <c r="E124" s="984" t="s">
        <v>2416</v>
      </c>
      <c r="F124" s="978" t="s">
        <v>2417</v>
      </c>
      <c r="G124" s="988" t="s">
        <v>2472</v>
      </c>
      <c r="H124" s="981">
        <v>10215</v>
      </c>
    </row>
    <row r="125" spans="1:8">
      <c r="A125" s="978">
        <v>4411</v>
      </c>
      <c r="B125" s="196" t="s">
        <v>2317</v>
      </c>
      <c r="C125" s="978"/>
      <c r="D125" s="978" t="s">
        <v>2247</v>
      </c>
      <c r="E125" s="984" t="s">
        <v>2444</v>
      </c>
      <c r="F125" s="978" t="s">
        <v>2445</v>
      </c>
      <c r="G125" s="988" t="s">
        <v>2472</v>
      </c>
      <c r="H125" s="981">
        <v>10215</v>
      </c>
    </row>
    <row r="126" spans="1:8">
      <c r="A126" s="978">
        <v>4411</v>
      </c>
      <c r="B126" s="196" t="s">
        <v>2317</v>
      </c>
      <c r="C126" s="978"/>
      <c r="D126" s="978" t="s">
        <v>2247</v>
      </c>
      <c r="E126" s="984" t="s">
        <v>2480</v>
      </c>
      <c r="F126" s="978" t="s">
        <v>2415</v>
      </c>
      <c r="G126" s="988" t="s">
        <v>2472</v>
      </c>
      <c r="H126" s="981">
        <v>10215</v>
      </c>
    </row>
    <row r="127" spans="1:8">
      <c r="A127" s="978">
        <v>4411</v>
      </c>
      <c r="B127" s="196" t="s">
        <v>2317</v>
      </c>
      <c r="C127" s="978"/>
      <c r="D127" s="978" t="s">
        <v>2247</v>
      </c>
      <c r="E127" s="984" t="s">
        <v>2481</v>
      </c>
      <c r="F127" s="978" t="s">
        <v>2427</v>
      </c>
      <c r="G127" s="988" t="s">
        <v>2472</v>
      </c>
      <c r="H127" s="981">
        <v>10215</v>
      </c>
    </row>
    <row r="128" spans="1:8">
      <c r="A128" s="978">
        <v>4411</v>
      </c>
      <c r="B128" s="196" t="s">
        <v>2317</v>
      </c>
      <c r="C128" s="978"/>
      <c r="D128" s="978" t="s">
        <v>2247</v>
      </c>
      <c r="E128" s="984" t="s">
        <v>2404</v>
      </c>
      <c r="F128" s="978" t="s">
        <v>2405</v>
      </c>
      <c r="G128" s="988" t="s">
        <v>2472</v>
      </c>
      <c r="H128" s="981">
        <v>10215</v>
      </c>
    </row>
    <row r="129" spans="1:8">
      <c r="A129" s="978">
        <v>4411</v>
      </c>
      <c r="B129" s="196" t="s">
        <v>2317</v>
      </c>
      <c r="C129" s="978"/>
      <c r="D129" s="978" t="s">
        <v>2247</v>
      </c>
      <c r="E129" s="984" t="s">
        <v>2402</v>
      </c>
      <c r="F129" s="978" t="s">
        <v>2403</v>
      </c>
      <c r="G129" s="988" t="s">
        <v>2472</v>
      </c>
      <c r="H129" s="981">
        <v>10215</v>
      </c>
    </row>
    <row r="130" spans="1:8">
      <c r="A130" s="978">
        <v>4411</v>
      </c>
      <c r="B130" s="196" t="s">
        <v>2317</v>
      </c>
      <c r="C130" s="978"/>
      <c r="D130" s="978" t="s">
        <v>2247</v>
      </c>
      <c r="E130" s="984" t="s">
        <v>2346</v>
      </c>
      <c r="F130" s="986" t="s">
        <v>2473</v>
      </c>
      <c r="G130" s="988" t="s">
        <v>2472</v>
      </c>
      <c r="H130" s="981">
        <v>36615</v>
      </c>
    </row>
    <row r="131" spans="1:8" ht="27.75">
      <c r="A131" s="978">
        <v>4411</v>
      </c>
      <c r="B131" s="196" t="s">
        <v>2317</v>
      </c>
      <c r="C131" s="978"/>
      <c r="D131" s="978" t="s">
        <v>2247</v>
      </c>
      <c r="E131" s="984" t="s">
        <v>2482</v>
      </c>
      <c r="F131" s="986" t="s">
        <v>2473</v>
      </c>
      <c r="G131" s="988" t="s">
        <v>2472</v>
      </c>
      <c r="H131" s="981">
        <v>100000</v>
      </c>
    </row>
    <row r="132" spans="1:8" ht="27.75">
      <c r="A132" s="978">
        <v>4411</v>
      </c>
      <c r="B132" s="196" t="s">
        <v>2317</v>
      </c>
      <c r="C132" s="978"/>
      <c r="D132" s="978" t="s">
        <v>2247</v>
      </c>
      <c r="E132" s="984" t="s">
        <v>2478</v>
      </c>
      <c r="F132" s="986" t="s">
        <v>2473</v>
      </c>
      <c r="G132" s="988" t="s">
        <v>2472</v>
      </c>
      <c r="H132" s="981">
        <v>26755.4</v>
      </c>
    </row>
    <row r="133" spans="1:8" ht="27.75">
      <c r="A133" s="978">
        <v>4411</v>
      </c>
      <c r="B133" s="196" t="s">
        <v>2317</v>
      </c>
      <c r="C133" s="978"/>
      <c r="D133" s="978" t="s">
        <v>2247</v>
      </c>
      <c r="E133" s="984" t="s">
        <v>2389</v>
      </c>
      <c r="F133" s="986" t="s">
        <v>2473</v>
      </c>
      <c r="G133" s="988" t="s">
        <v>2472</v>
      </c>
      <c r="H133" s="981">
        <v>46400</v>
      </c>
    </row>
    <row r="134" spans="1:8" ht="27.75">
      <c r="A134" s="978">
        <v>4411</v>
      </c>
      <c r="B134" s="196" t="s">
        <v>2317</v>
      </c>
      <c r="C134" s="978"/>
      <c r="D134" s="978" t="s">
        <v>2247</v>
      </c>
      <c r="E134" s="984" t="s">
        <v>2483</v>
      </c>
      <c r="F134" s="986" t="s">
        <v>2473</v>
      </c>
      <c r="G134" s="988" t="s">
        <v>2472</v>
      </c>
      <c r="H134" s="981">
        <v>50000</v>
      </c>
    </row>
    <row r="135" spans="1:8">
      <c r="A135" s="978">
        <v>4411</v>
      </c>
      <c r="B135" s="196" t="s">
        <v>2317</v>
      </c>
      <c r="C135" s="978"/>
      <c r="D135" s="978" t="s">
        <v>2247</v>
      </c>
      <c r="E135" s="984" t="s">
        <v>2346</v>
      </c>
      <c r="F135" s="986" t="s">
        <v>2473</v>
      </c>
      <c r="G135" s="988" t="s">
        <v>2472</v>
      </c>
      <c r="H135" s="981">
        <v>12003.02</v>
      </c>
    </row>
    <row r="136" spans="1:8">
      <c r="A136" s="978">
        <v>4411</v>
      </c>
      <c r="B136" s="196" t="s">
        <v>2317</v>
      </c>
      <c r="C136" s="978"/>
      <c r="D136" s="978" t="s">
        <v>2247</v>
      </c>
      <c r="E136" s="984" t="s">
        <v>2484</v>
      </c>
      <c r="F136" s="978" t="s">
        <v>2436</v>
      </c>
      <c r="G136" s="988" t="s">
        <v>2472</v>
      </c>
      <c r="H136" s="981">
        <v>9250</v>
      </c>
    </row>
    <row r="137" spans="1:8">
      <c r="A137" s="978">
        <v>4411</v>
      </c>
      <c r="B137" s="196" t="s">
        <v>2317</v>
      </c>
      <c r="C137" s="978"/>
      <c r="D137" s="978" t="s">
        <v>2247</v>
      </c>
      <c r="E137" s="984" t="s">
        <v>2485</v>
      </c>
      <c r="F137" s="978" t="s">
        <v>2486</v>
      </c>
      <c r="G137" s="988" t="s">
        <v>2472</v>
      </c>
      <c r="H137" s="981">
        <v>8750</v>
      </c>
    </row>
    <row r="138" spans="1:8">
      <c r="A138" s="978">
        <v>4411</v>
      </c>
      <c r="B138" s="196" t="s">
        <v>2317</v>
      </c>
      <c r="C138" s="978"/>
      <c r="D138" s="978" t="s">
        <v>2247</v>
      </c>
      <c r="E138" s="984" t="s">
        <v>2466</v>
      </c>
      <c r="F138" s="978" t="s">
        <v>2487</v>
      </c>
      <c r="G138" s="988" t="s">
        <v>2472</v>
      </c>
      <c r="H138" s="981">
        <v>8750</v>
      </c>
    </row>
    <row r="139" spans="1:8">
      <c r="A139" s="978">
        <v>4411</v>
      </c>
      <c r="B139" s="196" t="s">
        <v>2317</v>
      </c>
      <c r="C139" s="978"/>
      <c r="D139" s="978" t="s">
        <v>2247</v>
      </c>
      <c r="E139" s="984" t="s">
        <v>2488</v>
      </c>
      <c r="F139" s="978" t="s">
        <v>2376</v>
      </c>
      <c r="G139" s="988" t="s">
        <v>2472</v>
      </c>
      <c r="H139" s="981">
        <v>8750</v>
      </c>
    </row>
    <row r="140" spans="1:8">
      <c r="A140" s="978">
        <v>4411</v>
      </c>
      <c r="B140" s="196" t="s">
        <v>2317</v>
      </c>
      <c r="C140" s="978"/>
      <c r="D140" s="978" t="s">
        <v>2247</v>
      </c>
      <c r="E140" s="984" t="s">
        <v>2318</v>
      </c>
      <c r="F140" s="978" t="s">
        <v>2319</v>
      </c>
      <c r="G140" s="988" t="s">
        <v>2472</v>
      </c>
      <c r="H140" s="981">
        <v>11060</v>
      </c>
    </row>
    <row r="141" spans="1:8">
      <c r="A141" s="978">
        <v>4411</v>
      </c>
      <c r="B141" s="196" t="s">
        <v>2317</v>
      </c>
      <c r="C141" s="978"/>
      <c r="D141" s="978" t="s">
        <v>2247</v>
      </c>
      <c r="E141" s="984" t="s">
        <v>2355</v>
      </c>
      <c r="F141" s="978" t="s">
        <v>2356</v>
      </c>
      <c r="G141" s="988" t="s">
        <v>2472</v>
      </c>
      <c r="H141" s="981">
        <v>11060</v>
      </c>
    </row>
    <row r="142" spans="1:8">
      <c r="A142" s="978">
        <v>4411</v>
      </c>
      <c r="B142" s="196" t="s">
        <v>2317</v>
      </c>
      <c r="C142" s="978"/>
      <c r="D142" s="978" t="s">
        <v>2247</v>
      </c>
      <c r="E142" s="984" t="s">
        <v>2489</v>
      </c>
      <c r="F142" s="978" t="s">
        <v>2490</v>
      </c>
      <c r="G142" s="988" t="s">
        <v>2472</v>
      </c>
      <c r="H142" s="981">
        <v>11060</v>
      </c>
    </row>
    <row r="143" spans="1:8">
      <c r="A143" s="978">
        <v>4411</v>
      </c>
      <c r="B143" s="196" t="s">
        <v>2317</v>
      </c>
      <c r="C143" s="978"/>
      <c r="D143" s="978" t="s">
        <v>2247</v>
      </c>
      <c r="E143" s="984" t="s">
        <v>2365</v>
      </c>
      <c r="F143" s="978" t="s">
        <v>2366</v>
      </c>
      <c r="G143" s="988" t="s">
        <v>2472</v>
      </c>
      <c r="H143" s="981">
        <v>11060</v>
      </c>
    </row>
    <row r="144" spans="1:8">
      <c r="A144" s="978">
        <v>4411</v>
      </c>
      <c r="B144" s="196" t="s">
        <v>2317</v>
      </c>
      <c r="C144" s="978"/>
      <c r="D144" s="978" t="s">
        <v>2247</v>
      </c>
      <c r="E144" s="984" t="s">
        <v>2491</v>
      </c>
      <c r="F144" s="978" t="s">
        <v>2492</v>
      </c>
      <c r="G144" s="988" t="s">
        <v>2472</v>
      </c>
      <c r="H144" s="981">
        <v>10500</v>
      </c>
    </row>
    <row r="145" spans="1:8">
      <c r="A145" s="978">
        <v>4411</v>
      </c>
      <c r="B145" s="196" t="s">
        <v>2317</v>
      </c>
      <c r="C145" s="978"/>
      <c r="D145" s="978" t="s">
        <v>2247</v>
      </c>
      <c r="E145" s="984" t="s">
        <v>2493</v>
      </c>
      <c r="F145" s="978" t="s">
        <v>2494</v>
      </c>
      <c r="G145" s="988" t="s">
        <v>2472</v>
      </c>
      <c r="H145" s="981">
        <v>10500</v>
      </c>
    </row>
    <row r="146" spans="1:8">
      <c r="A146" s="978">
        <v>4411</v>
      </c>
      <c r="B146" s="196" t="s">
        <v>2317</v>
      </c>
      <c r="C146" s="978"/>
      <c r="D146" s="978" t="s">
        <v>2247</v>
      </c>
      <c r="E146" s="984" t="s">
        <v>2495</v>
      </c>
      <c r="F146" s="978" t="s">
        <v>2496</v>
      </c>
      <c r="G146" s="988" t="s">
        <v>2472</v>
      </c>
      <c r="H146" s="981">
        <v>10500</v>
      </c>
    </row>
    <row r="147" spans="1:8">
      <c r="A147" s="978">
        <v>4411</v>
      </c>
      <c r="B147" s="196" t="s">
        <v>2317</v>
      </c>
      <c r="C147" s="978"/>
      <c r="D147" s="978" t="s">
        <v>2247</v>
      </c>
      <c r="E147" s="984" t="s">
        <v>2497</v>
      </c>
      <c r="F147" s="978" t="s">
        <v>2498</v>
      </c>
      <c r="G147" s="988" t="s">
        <v>2472</v>
      </c>
      <c r="H147" s="981">
        <v>10500</v>
      </c>
    </row>
    <row r="148" spans="1:8">
      <c r="A148" s="978">
        <v>4411</v>
      </c>
      <c r="B148" s="196" t="s">
        <v>2317</v>
      </c>
      <c r="C148" s="978"/>
      <c r="D148" s="978" t="s">
        <v>2247</v>
      </c>
      <c r="E148" s="984" t="s">
        <v>2499</v>
      </c>
      <c r="F148" s="978" t="s">
        <v>2434</v>
      </c>
      <c r="G148" s="988" t="s">
        <v>2472</v>
      </c>
      <c r="H148" s="981">
        <v>8500</v>
      </c>
    </row>
    <row r="149" spans="1:8">
      <c r="A149" s="978">
        <v>4411</v>
      </c>
      <c r="B149" s="196" t="s">
        <v>2317</v>
      </c>
      <c r="C149" s="978"/>
      <c r="D149" s="978" t="s">
        <v>2247</v>
      </c>
      <c r="E149" s="984" t="s">
        <v>2500</v>
      </c>
      <c r="F149" s="978" t="s">
        <v>2501</v>
      </c>
      <c r="G149" s="988" t="s">
        <v>2472</v>
      </c>
      <c r="H149" s="981">
        <v>8500</v>
      </c>
    </row>
    <row r="150" spans="1:8">
      <c r="A150" s="978">
        <v>4411</v>
      </c>
      <c r="B150" s="196" t="s">
        <v>2317</v>
      </c>
      <c r="C150" s="978"/>
      <c r="D150" s="978" t="s">
        <v>2247</v>
      </c>
      <c r="E150" s="984" t="s">
        <v>2502</v>
      </c>
      <c r="F150" s="978" t="s">
        <v>2503</v>
      </c>
      <c r="G150" s="988" t="s">
        <v>2472</v>
      </c>
      <c r="H150" s="981">
        <v>8500</v>
      </c>
    </row>
    <row r="151" spans="1:8">
      <c r="A151" s="978">
        <v>4411</v>
      </c>
      <c r="B151" s="196" t="s">
        <v>2317</v>
      </c>
      <c r="C151" s="978"/>
      <c r="D151" s="978" t="s">
        <v>2247</v>
      </c>
      <c r="E151" s="984" t="s">
        <v>2504</v>
      </c>
      <c r="F151" s="978" t="s">
        <v>2505</v>
      </c>
      <c r="G151" s="988" t="s">
        <v>2472</v>
      </c>
      <c r="H151" s="981">
        <v>8500</v>
      </c>
    </row>
    <row r="152" spans="1:8">
      <c r="A152" s="1063" t="s">
        <v>2550</v>
      </c>
      <c r="B152" s="1064"/>
      <c r="C152" s="1064"/>
      <c r="D152" s="1064"/>
      <c r="E152" s="1064"/>
      <c r="F152" s="1064"/>
      <c r="G152" s="1065"/>
      <c r="H152" s="987">
        <f>SUM(H117:H151)</f>
        <v>555429.42000000004</v>
      </c>
    </row>
    <row r="153" spans="1:8">
      <c r="A153" s="978">
        <v>4411</v>
      </c>
      <c r="B153" s="196" t="s">
        <v>2317</v>
      </c>
      <c r="C153" s="978"/>
      <c r="D153" s="978" t="s">
        <v>2247</v>
      </c>
      <c r="E153" s="984" t="s">
        <v>2346</v>
      </c>
      <c r="F153" s="986" t="s">
        <v>2473</v>
      </c>
      <c r="G153" s="988" t="s">
        <v>2472</v>
      </c>
      <c r="H153" s="981">
        <v>50300</v>
      </c>
    </row>
    <row r="154" spans="1:8" ht="27.75">
      <c r="A154" s="978">
        <v>4411</v>
      </c>
      <c r="B154" s="196" t="s">
        <v>2317</v>
      </c>
      <c r="C154" s="978"/>
      <c r="D154" s="978" t="s">
        <v>2247</v>
      </c>
      <c r="E154" s="984" t="s">
        <v>2506</v>
      </c>
      <c r="F154" s="986" t="s">
        <v>2473</v>
      </c>
      <c r="G154" s="988" t="s">
        <v>2472</v>
      </c>
      <c r="H154" s="981">
        <v>20000</v>
      </c>
    </row>
    <row r="155" spans="1:8" ht="27.75">
      <c r="A155" s="978">
        <v>4411</v>
      </c>
      <c r="B155" s="196" t="s">
        <v>2317</v>
      </c>
      <c r="C155" s="978"/>
      <c r="D155" s="978" t="s">
        <v>2247</v>
      </c>
      <c r="E155" s="984" t="s">
        <v>2507</v>
      </c>
      <c r="F155" s="986" t="s">
        <v>2473</v>
      </c>
      <c r="G155" s="988" t="s">
        <v>2472</v>
      </c>
      <c r="H155" s="981">
        <v>8700</v>
      </c>
    </row>
    <row r="156" spans="1:8">
      <c r="A156" s="978">
        <v>4411</v>
      </c>
      <c r="B156" s="196" t="s">
        <v>2317</v>
      </c>
      <c r="C156" s="978"/>
      <c r="D156" s="978" t="s">
        <v>2247</v>
      </c>
      <c r="E156" s="984" t="s">
        <v>2346</v>
      </c>
      <c r="F156" s="986" t="s">
        <v>2473</v>
      </c>
      <c r="G156" s="988" t="s">
        <v>2472</v>
      </c>
      <c r="H156" s="981">
        <v>39653</v>
      </c>
    </row>
    <row r="157" spans="1:8" ht="27.75">
      <c r="A157" s="978">
        <v>4411</v>
      </c>
      <c r="B157" s="196" t="s">
        <v>2317</v>
      </c>
      <c r="C157" s="978"/>
      <c r="D157" s="978" t="s">
        <v>2247</v>
      </c>
      <c r="E157" s="984" t="s">
        <v>2508</v>
      </c>
      <c r="F157" s="986" t="s">
        <v>2473</v>
      </c>
      <c r="G157" s="988" t="s">
        <v>2472</v>
      </c>
      <c r="H157" s="981">
        <v>57499.99</v>
      </c>
    </row>
    <row r="158" spans="1:8">
      <c r="A158" s="978">
        <v>4411</v>
      </c>
      <c r="B158" s="196" t="s">
        <v>2317</v>
      </c>
      <c r="C158" s="978"/>
      <c r="D158" s="978" t="s">
        <v>2247</v>
      </c>
      <c r="E158" s="984" t="s">
        <v>2346</v>
      </c>
      <c r="F158" s="986" t="s">
        <v>2473</v>
      </c>
      <c r="G158" s="988" t="s">
        <v>2472</v>
      </c>
      <c r="H158" s="981">
        <v>60000</v>
      </c>
    </row>
    <row r="159" spans="1:8" ht="27.75">
      <c r="A159" s="978">
        <v>4411</v>
      </c>
      <c r="B159" s="196" t="s">
        <v>2317</v>
      </c>
      <c r="C159" s="978"/>
      <c r="D159" s="978" t="s">
        <v>2247</v>
      </c>
      <c r="E159" s="984" t="s">
        <v>2389</v>
      </c>
      <c r="F159" s="986" t="s">
        <v>2473</v>
      </c>
      <c r="G159" s="988" t="s">
        <v>2472</v>
      </c>
      <c r="H159" s="981">
        <v>50112</v>
      </c>
    </row>
    <row r="160" spans="1:8">
      <c r="A160" s="978">
        <v>4411</v>
      </c>
      <c r="B160" s="196" t="s">
        <v>2317</v>
      </c>
      <c r="C160" s="978"/>
      <c r="D160" s="978" t="s">
        <v>2247</v>
      </c>
      <c r="E160" s="984" t="s">
        <v>2509</v>
      </c>
      <c r="F160" s="978" t="s">
        <v>2494</v>
      </c>
      <c r="G160" s="988" t="s">
        <v>2472</v>
      </c>
      <c r="H160" s="981">
        <v>8500</v>
      </c>
    </row>
    <row r="161" spans="1:8">
      <c r="A161" s="978">
        <v>4411</v>
      </c>
      <c r="B161" s="196" t="s">
        <v>2317</v>
      </c>
      <c r="C161" s="978"/>
      <c r="D161" s="978" t="s">
        <v>2247</v>
      </c>
      <c r="E161" s="984" t="s">
        <v>2510</v>
      </c>
      <c r="F161" s="978" t="s">
        <v>2492</v>
      </c>
      <c r="G161" s="988" t="s">
        <v>2472</v>
      </c>
      <c r="H161" s="981">
        <v>8500</v>
      </c>
    </row>
    <row r="162" spans="1:8">
      <c r="A162" s="978">
        <v>4411</v>
      </c>
      <c r="B162" s="196" t="s">
        <v>2317</v>
      </c>
      <c r="C162" s="978"/>
      <c r="D162" s="978" t="s">
        <v>2247</v>
      </c>
      <c r="E162" s="984" t="s">
        <v>2511</v>
      </c>
      <c r="F162" s="978" t="s">
        <v>2376</v>
      </c>
      <c r="G162" s="988" t="s">
        <v>2472</v>
      </c>
      <c r="H162" s="981">
        <v>8500</v>
      </c>
    </row>
    <row r="163" spans="1:8">
      <c r="A163" s="978">
        <v>4411</v>
      </c>
      <c r="B163" s="196" t="s">
        <v>2317</v>
      </c>
      <c r="C163" s="978"/>
      <c r="D163" s="978" t="s">
        <v>2247</v>
      </c>
      <c r="E163" s="984" t="s">
        <v>2512</v>
      </c>
      <c r="F163" s="978" t="s">
        <v>2348</v>
      </c>
      <c r="G163" s="988" t="s">
        <v>2472</v>
      </c>
      <c r="H163" s="981">
        <v>8500</v>
      </c>
    </row>
    <row r="164" spans="1:8">
      <c r="A164" s="978">
        <v>4411</v>
      </c>
      <c r="B164" s="196" t="s">
        <v>2317</v>
      </c>
      <c r="C164" s="978"/>
      <c r="D164" s="978" t="s">
        <v>2247</v>
      </c>
      <c r="E164" s="984" t="s">
        <v>2379</v>
      </c>
      <c r="F164" s="978" t="s">
        <v>2380</v>
      </c>
      <c r="G164" s="988" t="s">
        <v>2472</v>
      </c>
      <c r="H164" s="981">
        <v>8500</v>
      </c>
    </row>
    <row r="165" spans="1:8">
      <c r="A165" s="978">
        <v>4411</v>
      </c>
      <c r="B165" s="196" t="s">
        <v>2317</v>
      </c>
      <c r="C165" s="978"/>
      <c r="D165" s="978" t="s">
        <v>2247</v>
      </c>
      <c r="E165" s="984" t="s">
        <v>2513</v>
      </c>
      <c r="F165" s="978" t="s">
        <v>2514</v>
      </c>
      <c r="G165" s="988" t="s">
        <v>2472</v>
      </c>
      <c r="H165" s="981">
        <v>8500</v>
      </c>
    </row>
    <row r="166" spans="1:8">
      <c r="A166" s="978">
        <v>4411</v>
      </c>
      <c r="B166" s="196" t="s">
        <v>2317</v>
      </c>
      <c r="C166" s="978"/>
      <c r="D166" s="978" t="s">
        <v>2247</v>
      </c>
      <c r="E166" s="984" t="s">
        <v>2466</v>
      </c>
      <c r="F166" s="978" t="s">
        <v>2467</v>
      </c>
      <c r="G166" s="988" t="s">
        <v>2472</v>
      </c>
      <c r="H166" s="981">
        <v>7500</v>
      </c>
    </row>
    <row r="167" spans="1:8">
      <c r="A167" s="978">
        <v>4411</v>
      </c>
      <c r="B167" s="196" t="s">
        <v>2317</v>
      </c>
      <c r="C167" s="978"/>
      <c r="D167" s="978" t="s">
        <v>2247</v>
      </c>
      <c r="E167" s="984" t="s">
        <v>2515</v>
      </c>
      <c r="F167" s="978" t="s">
        <v>2516</v>
      </c>
      <c r="G167" s="988" t="s">
        <v>2472</v>
      </c>
      <c r="H167" s="981">
        <v>7500</v>
      </c>
    </row>
    <row r="168" spans="1:8">
      <c r="A168" s="978">
        <v>4411</v>
      </c>
      <c r="B168" s="196" t="s">
        <v>2317</v>
      </c>
      <c r="C168" s="978"/>
      <c r="D168" s="978" t="s">
        <v>2247</v>
      </c>
      <c r="E168" s="984" t="s">
        <v>2517</v>
      </c>
      <c r="F168" s="978" t="s">
        <v>2518</v>
      </c>
      <c r="G168" s="988" t="s">
        <v>2472</v>
      </c>
      <c r="H168" s="981">
        <v>7500</v>
      </c>
    </row>
    <row r="169" spans="1:8">
      <c r="A169" s="978">
        <v>4411</v>
      </c>
      <c r="B169" s="196" t="s">
        <v>2317</v>
      </c>
      <c r="C169" s="978"/>
      <c r="D169" s="978" t="s">
        <v>2247</v>
      </c>
      <c r="E169" s="984" t="s">
        <v>2519</v>
      </c>
      <c r="F169" s="978" t="s">
        <v>2520</v>
      </c>
      <c r="G169" s="988" t="s">
        <v>2472</v>
      </c>
      <c r="H169" s="981">
        <v>7500</v>
      </c>
    </row>
    <row r="170" spans="1:8">
      <c r="A170" s="978">
        <v>4411</v>
      </c>
      <c r="B170" s="196" t="s">
        <v>2317</v>
      </c>
      <c r="C170" s="978"/>
      <c r="D170" s="978" t="s">
        <v>2247</v>
      </c>
      <c r="E170" s="984" t="s">
        <v>2521</v>
      </c>
      <c r="F170" s="978" t="s">
        <v>2522</v>
      </c>
      <c r="G170" s="988" t="s">
        <v>2472</v>
      </c>
      <c r="H170" s="981">
        <v>7500</v>
      </c>
    </row>
    <row r="171" spans="1:8">
      <c r="A171" s="978">
        <v>4411</v>
      </c>
      <c r="B171" s="196" t="s">
        <v>2317</v>
      </c>
      <c r="C171" s="978"/>
      <c r="D171" s="978" t="s">
        <v>2247</v>
      </c>
      <c r="E171" s="984" t="s">
        <v>2495</v>
      </c>
      <c r="F171" s="978" t="s">
        <v>2496</v>
      </c>
      <c r="G171" s="988" t="s">
        <v>2472</v>
      </c>
      <c r="H171" s="981">
        <v>7500</v>
      </c>
    </row>
    <row r="172" spans="1:8">
      <c r="A172" s="978">
        <v>4411</v>
      </c>
      <c r="B172" s="196" t="s">
        <v>2317</v>
      </c>
      <c r="C172" s="978"/>
      <c r="D172" s="978" t="s">
        <v>2247</v>
      </c>
      <c r="E172" s="984" t="s">
        <v>2523</v>
      </c>
      <c r="F172" s="978" t="s">
        <v>2524</v>
      </c>
      <c r="G172" s="988" t="s">
        <v>2472</v>
      </c>
      <c r="H172" s="981">
        <v>10000</v>
      </c>
    </row>
    <row r="173" spans="1:8">
      <c r="A173" s="978">
        <v>4411</v>
      </c>
      <c r="B173" s="196" t="s">
        <v>2317</v>
      </c>
      <c r="C173" s="978"/>
      <c r="D173" s="978" t="s">
        <v>2247</v>
      </c>
      <c r="E173" s="984" t="s">
        <v>2525</v>
      </c>
      <c r="F173" s="978" t="s">
        <v>2526</v>
      </c>
      <c r="G173" s="988" t="s">
        <v>2472</v>
      </c>
      <c r="H173" s="981">
        <v>10000</v>
      </c>
    </row>
    <row r="174" spans="1:8">
      <c r="A174" s="978">
        <v>4411</v>
      </c>
      <c r="B174" s="196" t="s">
        <v>2317</v>
      </c>
      <c r="C174" s="978"/>
      <c r="D174" s="978" t="s">
        <v>2247</v>
      </c>
      <c r="E174" s="984" t="s">
        <v>2527</v>
      </c>
      <c r="F174" s="978" t="s">
        <v>2528</v>
      </c>
      <c r="G174" s="988" t="s">
        <v>2472</v>
      </c>
      <c r="H174" s="981">
        <v>10000</v>
      </c>
    </row>
    <row r="175" spans="1:8">
      <c r="A175" s="978">
        <v>4411</v>
      </c>
      <c r="B175" s="196" t="s">
        <v>2317</v>
      </c>
      <c r="C175" s="978"/>
      <c r="D175" s="978" t="s">
        <v>2247</v>
      </c>
      <c r="E175" s="984" t="s">
        <v>2529</v>
      </c>
      <c r="F175" s="978" t="s">
        <v>2530</v>
      </c>
      <c r="G175" s="988" t="s">
        <v>2472</v>
      </c>
      <c r="H175" s="981">
        <v>5000</v>
      </c>
    </row>
    <row r="176" spans="1:8">
      <c r="A176" s="978">
        <v>4411</v>
      </c>
      <c r="B176" s="196" t="s">
        <v>2317</v>
      </c>
      <c r="C176" s="978"/>
      <c r="D176" s="978" t="s">
        <v>2247</v>
      </c>
      <c r="E176" s="984" t="s">
        <v>2531</v>
      </c>
      <c r="F176" s="978" t="s">
        <v>2532</v>
      </c>
      <c r="G176" s="988" t="s">
        <v>2472</v>
      </c>
      <c r="H176" s="981">
        <v>11060</v>
      </c>
    </row>
    <row r="177" spans="1:8">
      <c r="A177" s="978">
        <v>4411</v>
      </c>
      <c r="B177" s="196" t="s">
        <v>2317</v>
      </c>
      <c r="C177" s="978"/>
      <c r="D177" s="978" t="s">
        <v>2247</v>
      </c>
      <c r="E177" s="984" t="s">
        <v>2533</v>
      </c>
      <c r="F177" s="978" t="s">
        <v>2534</v>
      </c>
      <c r="G177" s="988" t="s">
        <v>2472</v>
      </c>
      <c r="H177" s="981">
        <v>11060</v>
      </c>
    </row>
    <row r="178" spans="1:8">
      <c r="A178" s="978">
        <v>4411</v>
      </c>
      <c r="B178" s="196" t="s">
        <v>2317</v>
      </c>
      <c r="C178" s="978"/>
      <c r="D178" s="978" t="s">
        <v>2247</v>
      </c>
      <c r="E178" s="984" t="s">
        <v>2535</v>
      </c>
      <c r="F178" s="978" t="s">
        <v>2356</v>
      </c>
      <c r="G178" s="988" t="s">
        <v>2472</v>
      </c>
      <c r="H178" s="981">
        <v>8830</v>
      </c>
    </row>
    <row r="179" spans="1:8">
      <c r="A179" s="978">
        <v>4411</v>
      </c>
      <c r="B179" s="196" t="s">
        <v>2317</v>
      </c>
      <c r="C179" s="978"/>
      <c r="D179" s="978" t="s">
        <v>2247</v>
      </c>
      <c r="E179" s="984" t="s">
        <v>2536</v>
      </c>
      <c r="F179" s="978" t="s">
        <v>2537</v>
      </c>
      <c r="G179" s="988" t="s">
        <v>2472</v>
      </c>
      <c r="H179" s="981">
        <v>11760</v>
      </c>
    </row>
    <row r="180" spans="1:8">
      <c r="A180" s="978">
        <v>4411</v>
      </c>
      <c r="B180" s="196" t="s">
        <v>2317</v>
      </c>
      <c r="C180" s="978"/>
      <c r="D180" s="978" t="s">
        <v>2247</v>
      </c>
      <c r="E180" s="984" t="s">
        <v>2497</v>
      </c>
      <c r="F180" s="978" t="s">
        <v>2498</v>
      </c>
      <c r="G180" s="988" t="s">
        <v>2472</v>
      </c>
      <c r="H180" s="981">
        <v>8830</v>
      </c>
    </row>
    <row r="181" spans="1:8">
      <c r="A181" s="978">
        <v>4411</v>
      </c>
      <c r="B181" s="196" t="s">
        <v>2317</v>
      </c>
      <c r="C181" s="978"/>
      <c r="D181" s="978" t="s">
        <v>2247</v>
      </c>
      <c r="E181" s="984" t="s">
        <v>2538</v>
      </c>
      <c r="F181" s="978" t="s">
        <v>2539</v>
      </c>
      <c r="G181" s="988" t="s">
        <v>2472</v>
      </c>
      <c r="H181" s="981">
        <v>8830</v>
      </c>
    </row>
    <row r="182" spans="1:8">
      <c r="A182" s="978">
        <v>4411</v>
      </c>
      <c r="B182" s="196" t="s">
        <v>2317</v>
      </c>
      <c r="C182" s="978"/>
      <c r="D182" s="978" t="s">
        <v>2247</v>
      </c>
      <c r="E182" s="984" t="s">
        <v>2365</v>
      </c>
      <c r="F182" s="978" t="s">
        <v>2366</v>
      </c>
      <c r="G182" s="988" t="s">
        <v>2472</v>
      </c>
      <c r="H182" s="981">
        <v>8830</v>
      </c>
    </row>
    <row r="183" spans="1:8">
      <c r="A183" s="978">
        <v>4411</v>
      </c>
      <c r="B183" s="196" t="s">
        <v>2317</v>
      </c>
      <c r="C183" s="978"/>
      <c r="D183" s="978" t="s">
        <v>2247</v>
      </c>
      <c r="E183" s="984" t="s">
        <v>2540</v>
      </c>
      <c r="F183" s="978" t="s">
        <v>2541</v>
      </c>
      <c r="G183" s="988" t="s">
        <v>2472</v>
      </c>
      <c r="H183" s="981">
        <v>8830</v>
      </c>
    </row>
    <row r="184" spans="1:8">
      <c r="A184" s="978">
        <v>4411</v>
      </c>
      <c r="B184" s="196" t="s">
        <v>2317</v>
      </c>
      <c r="C184" s="978"/>
      <c r="D184" s="978" t="s">
        <v>2247</v>
      </c>
      <c r="E184" s="984" t="s">
        <v>2542</v>
      </c>
      <c r="F184" s="978" t="s">
        <v>2543</v>
      </c>
      <c r="G184" s="988" t="s">
        <v>2472</v>
      </c>
      <c r="H184" s="981">
        <v>8830</v>
      </c>
    </row>
    <row r="185" spans="1:8">
      <c r="A185" s="978">
        <v>4411</v>
      </c>
      <c r="B185" s="196" t="s">
        <v>2317</v>
      </c>
      <c r="C185" s="978"/>
      <c r="D185" s="978" t="s">
        <v>2247</v>
      </c>
      <c r="E185" s="984" t="s">
        <v>2400</v>
      </c>
      <c r="F185" s="978" t="s">
        <v>2401</v>
      </c>
      <c r="G185" s="988" t="s">
        <v>2472</v>
      </c>
      <c r="H185" s="981">
        <v>8830</v>
      </c>
    </row>
    <row r="186" spans="1:8">
      <c r="A186" s="978">
        <v>4411</v>
      </c>
      <c r="B186" s="196" t="s">
        <v>2317</v>
      </c>
      <c r="C186" s="978"/>
      <c r="D186" s="978" t="s">
        <v>2247</v>
      </c>
      <c r="E186" s="984" t="s">
        <v>2544</v>
      </c>
      <c r="F186" s="978" t="s">
        <v>2545</v>
      </c>
      <c r="G186" s="988" t="s">
        <v>2472</v>
      </c>
      <c r="H186" s="981">
        <v>8830</v>
      </c>
    </row>
    <row r="187" spans="1:8">
      <c r="A187" s="978">
        <v>4411</v>
      </c>
      <c r="B187" s="196" t="s">
        <v>2317</v>
      </c>
      <c r="C187" s="978"/>
      <c r="D187" s="978" t="s">
        <v>2247</v>
      </c>
      <c r="E187" s="984" t="s">
        <v>2318</v>
      </c>
      <c r="F187" s="978" t="s">
        <v>2319</v>
      </c>
      <c r="G187" s="988" t="s">
        <v>2472</v>
      </c>
      <c r="H187" s="981">
        <v>8830</v>
      </c>
    </row>
    <row r="188" spans="1:8">
      <c r="A188" s="978">
        <v>4411</v>
      </c>
      <c r="B188" s="196" t="s">
        <v>2317</v>
      </c>
      <c r="C188" s="978"/>
      <c r="D188" s="978" t="s">
        <v>2247</v>
      </c>
      <c r="E188" s="984" t="s">
        <v>2546</v>
      </c>
      <c r="F188" s="978" t="s">
        <v>2547</v>
      </c>
      <c r="G188" s="988" t="s">
        <v>2472</v>
      </c>
      <c r="H188" s="981">
        <v>8830</v>
      </c>
    </row>
    <row r="189" spans="1:8" ht="27.75">
      <c r="A189" s="978">
        <v>4411</v>
      </c>
      <c r="B189" s="196" t="s">
        <v>2317</v>
      </c>
      <c r="C189" s="978"/>
      <c r="D189" s="978" t="s">
        <v>2247</v>
      </c>
      <c r="E189" s="984" t="s">
        <v>2548</v>
      </c>
      <c r="F189" s="986" t="s">
        <v>2473</v>
      </c>
      <c r="G189" s="988" t="s">
        <v>2472</v>
      </c>
      <c r="H189" s="981">
        <v>100468</v>
      </c>
    </row>
    <row r="190" spans="1:8">
      <c r="A190" s="1063" t="s">
        <v>2551</v>
      </c>
      <c r="B190" s="1064"/>
      <c r="C190" s="1064"/>
      <c r="D190" s="1064"/>
      <c r="E190" s="1064"/>
      <c r="F190" s="1064"/>
      <c r="G190" s="1065"/>
      <c r="H190" s="987">
        <f>SUM(H153:H189)</f>
        <v>639912.99</v>
      </c>
    </row>
    <row r="191" spans="1:8">
      <c r="A191" s="978">
        <v>4411</v>
      </c>
      <c r="B191" s="196" t="s">
        <v>2159</v>
      </c>
      <c r="C191" s="978"/>
      <c r="D191" s="978" t="s">
        <v>2247</v>
      </c>
      <c r="E191" s="984" t="s">
        <v>2552</v>
      </c>
      <c r="F191" s="986" t="s">
        <v>2553</v>
      </c>
      <c r="G191" s="988" t="s">
        <v>2472</v>
      </c>
      <c r="H191" s="989">
        <v>9719.99</v>
      </c>
    </row>
    <row r="192" spans="1:8">
      <c r="A192" s="978">
        <v>4411</v>
      </c>
      <c r="B192" s="196" t="s">
        <v>2159</v>
      </c>
      <c r="C192" s="978"/>
      <c r="D192" s="978" t="s">
        <v>2247</v>
      </c>
      <c r="E192" s="984" t="s">
        <v>2554</v>
      </c>
      <c r="F192" s="986" t="s">
        <v>2555</v>
      </c>
      <c r="G192" s="988" t="s">
        <v>2472</v>
      </c>
      <c r="H192" s="989">
        <v>12635.97</v>
      </c>
    </row>
    <row r="193" spans="1:8">
      <c r="A193" s="978">
        <v>4411</v>
      </c>
      <c r="B193" s="196" t="s">
        <v>2159</v>
      </c>
      <c r="C193" s="978"/>
      <c r="D193" s="978" t="s">
        <v>2247</v>
      </c>
      <c r="E193" s="984" t="s">
        <v>2556</v>
      </c>
      <c r="F193" s="986" t="s">
        <v>2557</v>
      </c>
      <c r="G193" s="988" t="s">
        <v>2472</v>
      </c>
      <c r="H193" s="989">
        <v>9719.99</v>
      </c>
    </row>
    <row r="194" spans="1:8">
      <c r="A194" s="978">
        <v>4411</v>
      </c>
      <c r="B194" s="196" t="s">
        <v>2159</v>
      </c>
      <c r="C194" s="978"/>
      <c r="D194" s="978" t="s">
        <v>2247</v>
      </c>
      <c r="E194" s="984" t="s">
        <v>2558</v>
      </c>
      <c r="F194" s="986" t="s">
        <v>2559</v>
      </c>
      <c r="G194" s="988" t="s">
        <v>2472</v>
      </c>
      <c r="H194" s="989">
        <v>9719.99</v>
      </c>
    </row>
    <row r="195" spans="1:8">
      <c r="A195" s="978">
        <v>4411</v>
      </c>
      <c r="B195" s="196" t="s">
        <v>2159</v>
      </c>
      <c r="C195" s="978"/>
      <c r="D195" s="978" t="s">
        <v>2247</v>
      </c>
      <c r="E195" s="984" t="s">
        <v>2560</v>
      </c>
      <c r="F195" s="986" t="s">
        <v>2561</v>
      </c>
      <c r="G195" s="988" t="s">
        <v>2472</v>
      </c>
      <c r="H195" s="989">
        <v>9719.99</v>
      </c>
    </row>
    <row r="196" spans="1:8">
      <c r="A196" s="978">
        <v>4411</v>
      </c>
      <c r="B196" s="196" t="s">
        <v>2159</v>
      </c>
      <c r="C196" s="978"/>
      <c r="D196" s="978" t="s">
        <v>2247</v>
      </c>
      <c r="E196" s="984" t="s">
        <v>2509</v>
      </c>
      <c r="F196" s="986" t="s">
        <v>2494</v>
      </c>
      <c r="G196" s="988" t="s">
        <v>2472</v>
      </c>
      <c r="H196" s="989">
        <v>9719.99</v>
      </c>
    </row>
    <row r="197" spans="1:8">
      <c r="A197" s="978">
        <v>4411</v>
      </c>
      <c r="B197" s="196" t="s">
        <v>2159</v>
      </c>
      <c r="C197" s="978"/>
      <c r="D197" s="978" t="s">
        <v>2247</v>
      </c>
      <c r="E197" s="984" t="s">
        <v>2495</v>
      </c>
      <c r="F197" s="986" t="s">
        <v>2496</v>
      </c>
      <c r="G197" s="988" t="s">
        <v>2472</v>
      </c>
      <c r="H197" s="989">
        <v>9719.99</v>
      </c>
    </row>
    <row r="198" spans="1:8">
      <c r="A198" s="978">
        <v>4411</v>
      </c>
      <c r="B198" s="196" t="s">
        <v>2159</v>
      </c>
      <c r="C198" s="978"/>
      <c r="D198" s="978" t="s">
        <v>2247</v>
      </c>
      <c r="E198" s="984" t="s">
        <v>2562</v>
      </c>
      <c r="F198" s="986" t="s">
        <v>2563</v>
      </c>
      <c r="G198" s="988" t="s">
        <v>2472</v>
      </c>
      <c r="H198" s="989">
        <v>9719.99</v>
      </c>
    </row>
    <row r="199" spans="1:8">
      <c r="A199" s="978">
        <v>4411</v>
      </c>
      <c r="B199" s="196" t="s">
        <v>2159</v>
      </c>
      <c r="C199" s="978"/>
      <c r="D199" s="978" t="s">
        <v>2247</v>
      </c>
      <c r="E199" s="984" t="s">
        <v>2517</v>
      </c>
      <c r="F199" s="986" t="s">
        <v>2518</v>
      </c>
      <c r="G199" s="988" t="s">
        <v>2472</v>
      </c>
      <c r="H199" s="989">
        <v>9719.99</v>
      </c>
    </row>
    <row r="200" spans="1:8">
      <c r="A200" s="978">
        <v>4411</v>
      </c>
      <c r="B200" s="196" t="s">
        <v>2159</v>
      </c>
      <c r="C200" s="978"/>
      <c r="D200" s="978" t="s">
        <v>2247</v>
      </c>
      <c r="E200" s="984" t="s">
        <v>2564</v>
      </c>
      <c r="F200" s="986" t="s">
        <v>2565</v>
      </c>
      <c r="G200" s="988" t="s">
        <v>2472</v>
      </c>
      <c r="H200" s="989">
        <v>9719.99</v>
      </c>
    </row>
    <row r="201" spans="1:8">
      <c r="A201" s="978">
        <v>4411</v>
      </c>
      <c r="B201" s="196" t="s">
        <v>2159</v>
      </c>
      <c r="C201" s="978"/>
      <c r="D201" s="978" t="s">
        <v>2247</v>
      </c>
      <c r="E201" s="984" t="s">
        <v>2504</v>
      </c>
      <c r="F201" s="986" t="s">
        <v>2505</v>
      </c>
      <c r="G201" s="988" t="s">
        <v>2472</v>
      </c>
      <c r="H201" s="989">
        <v>10500</v>
      </c>
    </row>
    <row r="202" spans="1:8">
      <c r="A202" s="978">
        <v>4411</v>
      </c>
      <c r="B202" s="196" t="s">
        <v>2159</v>
      </c>
      <c r="C202" s="978"/>
      <c r="D202" s="978" t="s">
        <v>2247</v>
      </c>
      <c r="E202" s="984" t="s">
        <v>2566</v>
      </c>
      <c r="F202" s="986" t="s">
        <v>2567</v>
      </c>
      <c r="G202" s="988" t="s">
        <v>2472</v>
      </c>
      <c r="H202" s="989">
        <v>10500</v>
      </c>
    </row>
    <row r="203" spans="1:8">
      <c r="A203" s="978">
        <v>4411</v>
      </c>
      <c r="B203" s="196" t="s">
        <v>2159</v>
      </c>
      <c r="C203" s="978"/>
      <c r="D203" s="978" t="s">
        <v>2247</v>
      </c>
      <c r="E203" s="984" t="s">
        <v>2513</v>
      </c>
      <c r="F203" s="986" t="s">
        <v>2514</v>
      </c>
      <c r="G203" s="988" t="s">
        <v>2472</v>
      </c>
      <c r="H203" s="989">
        <v>10500</v>
      </c>
    </row>
    <row r="204" spans="1:8">
      <c r="A204" s="978">
        <v>4411</v>
      </c>
      <c r="B204" s="196" t="s">
        <v>2159</v>
      </c>
      <c r="C204" s="978"/>
      <c r="D204" s="978" t="s">
        <v>2247</v>
      </c>
      <c r="E204" s="984" t="s">
        <v>2568</v>
      </c>
      <c r="F204" s="986" t="s">
        <v>2569</v>
      </c>
      <c r="G204" s="988" t="s">
        <v>2472</v>
      </c>
      <c r="H204" s="989">
        <v>10500</v>
      </c>
    </row>
    <row r="205" spans="1:8">
      <c r="A205" s="978">
        <v>4411</v>
      </c>
      <c r="B205" s="196" t="s">
        <v>2159</v>
      </c>
      <c r="C205" s="978"/>
      <c r="D205" s="978" t="s">
        <v>2247</v>
      </c>
      <c r="E205" s="984" t="s">
        <v>2416</v>
      </c>
      <c r="F205" s="986" t="s">
        <v>2417</v>
      </c>
      <c r="G205" s="988" t="s">
        <v>2472</v>
      </c>
      <c r="H205" s="989">
        <v>10500</v>
      </c>
    </row>
    <row r="206" spans="1:8">
      <c r="A206" s="978">
        <v>4411</v>
      </c>
      <c r="B206" s="196" t="s">
        <v>2159</v>
      </c>
      <c r="C206" s="978"/>
      <c r="D206" s="978" t="s">
        <v>2247</v>
      </c>
      <c r="E206" s="984" t="s">
        <v>2570</v>
      </c>
      <c r="F206" s="986" t="s">
        <v>2571</v>
      </c>
      <c r="G206" s="988" t="s">
        <v>2472</v>
      </c>
      <c r="H206" s="989">
        <v>10500</v>
      </c>
    </row>
    <row r="207" spans="1:8">
      <c r="A207" s="978">
        <v>4411</v>
      </c>
      <c r="B207" s="196" t="s">
        <v>2159</v>
      </c>
      <c r="C207" s="978"/>
      <c r="D207" s="978" t="s">
        <v>2247</v>
      </c>
      <c r="E207" s="984" t="s">
        <v>2491</v>
      </c>
      <c r="F207" s="986" t="s">
        <v>2492</v>
      </c>
      <c r="G207" s="988" t="s">
        <v>2472</v>
      </c>
      <c r="H207" s="989">
        <v>6000</v>
      </c>
    </row>
    <row r="208" spans="1:8">
      <c r="A208" s="978">
        <v>4411</v>
      </c>
      <c r="B208" s="196" t="s">
        <v>2159</v>
      </c>
      <c r="C208" s="978"/>
      <c r="D208" s="978" t="s">
        <v>2247</v>
      </c>
      <c r="E208" s="984" t="s">
        <v>2379</v>
      </c>
      <c r="F208" s="986" t="s">
        <v>2380</v>
      </c>
      <c r="G208" s="988" t="s">
        <v>2472</v>
      </c>
      <c r="H208" s="989">
        <v>8500</v>
      </c>
    </row>
    <row r="209" spans="1:8">
      <c r="A209" s="978">
        <v>4411</v>
      </c>
      <c r="B209" s="196" t="s">
        <v>2159</v>
      </c>
      <c r="C209" s="978"/>
      <c r="D209" s="978" t="s">
        <v>2247</v>
      </c>
      <c r="E209" s="984" t="s">
        <v>2572</v>
      </c>
      <c r="F209" s="986" t="s">
        <v>2573</v>
      </c>
      <c r="G209" s="988" t="s">
        <v>2472</v>
      </c>
      <c r="H209" s="989">
        <v>8500</v>
      </c>
    </row>
    <row r="210" spans="1:8">
      <c r="A210" s="978">
        <v>4411</v>
      </c>
      <c r="B210" s="196" t="s">
        <v>2159</v>
      </c>
      <c r="C210" s="978"/>
      <c r="D210" s="978" t="s">
        <v>2247</v>
      </c>
      <c r="E210" s="984" t="s">
        <v>2497</v>
      </c>
      <c r="F210" s="986" t="s">
        <v>2498</v>
      </c>
      <c r="G210" s="988" t="s">
        <v>2472</v>
      </c>
      <c r="H210" s="989">
        <v>8500</v>
      </c>
    </row>
    <row r="211" spans="1:8">
      <c r="A211" s="978">
        <v>4411</v>
      </c>
      <c r="B211" s="196" t="s">
        <v>2159</v>
      </c>
      <c r="C211" s="978"/>
      <c r="D211" s="978" t="s">
        <v>2247</v>
      </c>
      <c r="E211" s="984" t="s">
        <v>2355</v>
      </c>
      <c r="F211" s="986" t="s">
        <v>2356</v>
      </c>
      <c r="G211" s="988" t="s">
        <v>2472</v>
      </c>
      <c r="H211" s="989">
        <v>8500</v>
      </c>
    </row>
    <row r="212" spans="1:8">
      <c r="A212" s="978">
        <v>4411</v>
      </c>
      <c r="B212" s="196" t="s">
        <v>2317</v>
      </c>
      <c r="C212" s="978"/>
      <c r="D212" s="978" t="s">
        <v>2247</v>
      </c>
      <c r="E212" s="984" t="s">
        <v>2346</v>
      </c>
      <c r="F212" s="986" t="s">
        <v>2473</v>
      </c>
      <c r="G212" s="988" t="s">
        <v>2472</v>
      </c>
      <c r="H212" s="989">
        <v>50000</v>
      </c>
    </row>
    <row r="213" spans="1:8">
      <c r="A213" s="1063" t="s">
        <v>2574</v>
      </c>
      <c r="B213" s="1064"/>
      <c r="C213" s="1064"/>
      <c r="D213" s="1064"/>
      <c r="E213" s="1064"/>
      <c r="F213" s="1064"/>
      <c r="G213" s="1065"/>
      <c r="H213" s="990">
        <f>SUM(H191:H212)</f>
        <v>253115.88</v>
      </c>
    </row>
    <row r="214" spans="1:8">
      <c r="A214" s="978">
        <v>4411</v>
      </c>
      <c r="B214" s="196" t="s">
        <v>2317</v>
      </c>
      <c r="C214" s="978"/>
      <c r="D214" s="978" t="s">
        <v>2247</v>
      </c>
      <c r="E214" s="984" t="s">
        <v>2346</v>
      </c>
      <c r="F214" s="986" t="s">
        <v>2473</v>
      </c>
      <c r="G214" s="988" t="s">
        <v>2472</v>
      </c>
      <c r="H214" s="989">
        <v>9000</v>
      </c>
    </row>
    <row r="215" spans="1:8">
      <c r="A215" s="978">
        <v>4411</v>
      </c>
      <c r="B215" s="196" t="s">
        <v>2317</v>
      </c>
      <c r="C215" s="978"/>
      <c r="D215" s="978" t="s">
        <v>2247</v>
      </c>
      <c r="E215" s="984" t="s">
        <v>2575</v>
      </c>
      <c r="F215" s="986" t="s">
        <v>2473</v>
      </c>
      <c r="G215" s="988" t="s">
        <v>2472</v>
      </c>
      <c r="H215" s="989">
        <v>60357</v>
      </c>
    </row>
    <row r="216" spans="1:8">
      <c r="A216" s="978">
        <v>4411</v>
      </c>
      <c r="B216" s="196" t="s">
        <v>2317</v>
      </c>
      <c r="C216" s="978"/>
      <c r="D216" s="978" t="s">
        <v>2247</v>
      </c>
      <c r="E216" s="984" t="s">
        <v>2346</v>
      </c>
      <c r="F216" s="986" t="s">
        <v>2473</v>
      </c>
      <c r="G216" s="988" t="s">
        <v>2472</v>
      </c>
      <c r="H216" s="989">
        <v>38856</v>
      </c>
    </row>
    <row r="217" spans="1:8">
      <c r="A217" s="978">
        <v>4411</v>
      </c>
      <c r="B217" s="196" t="s">
        <v>2317</v>
      </c>
      <c r="C217" s="978"/>
      <c r="D217" s="978" t="s">
        <v>2247</v>
      </c>
      <c r="E217" s="984" t="s">
        <v>2346</v>
      </c>
      <c r="F217" s="986" t="s">
        <v>2473</v>
      </c>
      <c r="G217" s="988" t="s">
        <v>2472</v>
      </c>
      <c r="H217" s="989">
        <v>8515.56</v>
      </c>
    </row>
    <row r="218" spans="1:8">
      <c r="A218" s="978">
        <v>4411</v>
      </c>
      <c r="B218" s="196" t="s">
        <v>2317</v>
      </c>
      <c r="C218" s="978"/>
      <c r="D218" s="978" t="s">
        <v>2247</v>
      </c>
      <c r="E218" s="984" t="s">
        <v>2576</v>
      </c>
      <c r="F218" s="986" t="s">
        <v>2473</v>
      </c>
      <c r="G218" s="988" t="s">
        <v>2472</v>
      </c>
      <c r="H218" s="989">
        <v>3999.68</v>
      </c>
    </row>
    <row r="219" spans="1:8">
      <c r="A219" s="978">
        <v>4411</v>
      </c>
      <c r="B219" s="196" t="s">
        <v>2317</v>
      </c>
      <c r="C219" s="978"/>
      <c r="D219" s="978" t="s">
        <v>2247</v>
      </c>
      <c r="E219" s="984" t="s">
        <v>2577</v>
      </c>
      <c r="F219" s="986" t="s">
        <v>2578</v>
      </c>
      <c r="G219" s="988" t="s">
        <v>2472</v>
      </c>
      <c r="H219" s="989">
        <v>12000</v>
      </c>
    </row>
    <row r="220" spans="1:8">
      <c r="A220" s="978">
        <v>4411</v>
      </c>
      <c r="B220" s="196" t="s">
        <v>2317</v>
      </c>
      <c r="C220" s="978"/>
      <c r="D220" s="978" t="s">
        <v>2247</v>
      </c>
      <c r="E220" s="984" t="s">
        <v>2579</v>
      </c>
      <c r="F220" s="986" t="s">
        <v>2580</v>
      </c>
      <c r="G220" s="988" t="s">
        <v>2472</v>
      </c>
      <c r="H220" s="989">
        <v>12000</v>
      </c>
    </row>
    <row r="221" spans="1:8">
      <c r="A221" s="978">
        <v>4411</v>
      </c>
      <c r="B221" s="196" t="s">
        <v>2317</v>
      </c>
      <c r="C221" s="978"/>
      <c r="D221" s="978" t="s">
        <v>2247</v>
      </c>
      <c r="E221" s="984" t="s">
        <v>2581</v>
      </c>
      <c r="F221" s="986" t="s">
        <v>2582</v>
      </c>
      <c r="G221" s="988" t="s">
        <v>2472</v>
      </c>
      <c r="H221" s="989">
        <v>12000</v>
      </c>
    </row>
    <row r="222" spans="1:8">
      <c r="A222" s="978">
        <v>4411</v>
      </c>
      <c r="B222" s="196" t="s">
        <v>2317</v>
      </c>
      <c r="C222" s="978"/>
      <c r="D222" s="978" t="s">
        <v>2247</v>
      </c>
      <c r="E222" s="984" t="s">
        <v>2583</v>
      </c>
      <c r="F222" s="986" t="s">
        <v>2584</v>
      </c>
      <c r="G222" s="988" t="s">
        <v>2472</v>
      </c>
      <c r="H222" s="989">
        <v>12000</v>
      </c>
    </row>
    <row r="223" spans="1:8">
      <c r="A223" s="978">
        <v>4411</v>
      </c>
      <c r="B223" s="196" t="s">
        <v>2317</v>
      </c>
      <c r="C223" s="978"/>
      <c r="D223" s="978" t="s">
        <v>2247</v>
      </c>
      <c r="E223" s="984" t="s">
        <v>2585</v>
      </c>
      <c r="F223" s="986" t="s">
        <v>2586</v>
      </c>
      <c r="G223" s="988" t="s">
        <v>2472</v>
      </c>
      <c r="H223" s="989">
        <v>12000</v>
      </c>
    </row>
    <row r="224" spans="1:8">
      <c r="A224" s="978">
        <v>4411</v>
      </c>
      <c r="B224" s="196" t="s">
        <v>2317</v>
      </c>
      <c r="C224" s="978"/>
      <c r="D224" s="978" t="s">
        <v>2247</v>
      </c>
      <c r="E224" s="984" t="s">
        <v>2587</v>
      </c>
      <c r="F224" s="986" t="s">
        <v>2588</v>
      </c>
      <c r="G224" s="988" t="s">
        <v>2472</v>
      </c>
      <c r="H224" s="989">
        <v>12000</v>
      </c>
    </row>
    <row r="225" spans="1:8">
      <c r="A225" s="978">
        <v>4411</v>
      </c>
      <c r="B225" s="196" t="s">
        <v>2317</v>
      </c>
      <c r="C225" s="978"/>
      <c r="D225" s="978" t="s">
        <v>2247</v>
      </c>
      <c r="E225" s="984" t="s">
        <v>2589</v>
      </c>
      <c r="F225" s="986" t="s">
        <v>2590</v>
      </c>
      <c r="G225" s="988" t="s">
        <v>2472</v>
      </c>
      <c r="H225" s="989">
        <v>11900</v>
      </c>
    </row>
    <row r="226" spans="1:8">
      <c r="A226" s="978">
        <v>4411</v>
      </c>
      <c r="B226" s="196" t="s">
        <v>2317</v>
      </c>
      <c r="C226" s="978"/>
      <c r="D226" s="978" t="s">
        <v>2247</v>
      </c>
      <c r="E226" s="984" t="s">
        <v>2591</v>
      </c>
      <c r="F226" s="986" t="s">
        <v>2592</v>
      </c>
      <c r="G226" s="988" t="s">
        <v>2472</v>
      </c>
      <c r="H226" s="989">
        <v>11900</v>
      </c>
    </row>
    <row r="227" spans="1:8">
      <c r="A227" s="978">
        <v>4411</v>
      </c>
      <c r="B227" s="196" t="s">
        <v>2317</v>
      </c>
      <c r="C227" s="978"/>
      <c r="D227" s="978" t="s">
        <v>2247</v>
      </c>
      <c r="E227" s="984" t="s">
        <v>2450</v>
      </c>
      <c r="F227" s="986" t="s">
        <v>2593</v>
      </c>
      <c r="G227" s="988" t="s">
        <v>2472</v>
      </c>
      <c r="H227" s="989">
        <v>11900</v>
      </c>
    </row>
    <row r="228" spans="1:8">
      <c r="A228" s="978">
        <v>4411</v>
      </c>
      <c r="B228" s="196" t="s">
        <v>2317</v>
      </c>
      <c r="C228" s="978"/>
      <c r="D228" s="978" t="s">
        <v>2247</v>
      </c>
      <c r="E228" s="984" t="s">
        <v>2322</v>
      </c>
      <c r="F228" s="986" t="s">
        <v>2323</v>
      </c>
      <c r="G228" s="988" t="s">
        <v>2472</v>
      </c>
      <c r="H228" s="989">
        <v>9480</v>
      </c>
    </row>
    <row r="229" spans="1:8">
      <c r="A229" s="978">
        <v>4411</v>
      </c>
      <c r="B229" s="196" t="s">
        <v>2317</v>
      </c>
      <c r="C229" s="978"/>
      <c r="D229" s="978" t="s">
        <v>2247</v>
      </c>
      <c r="E229" s="984" t="s">
        <v>2454</v>
      </c>
      <c r="F229" s="986" t="s">
        <v>2455</v>
      </c>
      <c r="G229" s="988" t="s">
        <v>2472</v>
      </c>
      <c r="H229" s="989">
        <v>9480</v>
      </c>
    </row>
    <row r="230" spans="1:8">
      <c r="A230" s="978">
        <v>4411</v>
      </c>
      <c r="B230" s="196" t="s">
        <v>2317</v>
      </c>
      <c r="C230" s="978"/>
      <c r="D230" s="978" t="s">
        <v>2247</v>
      </c>
      <c r="E230" s="984" t="s">
        <v>2458</v>
      </c>
      <c r="F230" s="986" t="s">
        <v>2459</v>
      </c>
      <c r="G230" s="988" t="s">
        <v>2472</v>
      </c>
      <c r="H230" s="989">
        <v>9480</v>
      </c>
    </row>
    <row r="231" spans="1:8">
      <c r="A231" s="978">
        <v>4411</v>
      </c>
      <c r="B231" s="196" t="s">
        <v>2317</v>
      </c>
      <c r="C231" s="978"/>
      <c r="D231" s="978" t="s">
        <v>2247</v>
      </c>
      <c r="E231" s="984" t="s">
        <v>2594</v>
      </c>
      <c r="F231" s="986" t="s">
        <v>2595</v>
      </c>
      <c r="G231" s="988" t="s">
        <v>2472</v>
      </c>
      <c r="H231" s="989">
        <v>9480</v>
      </c>
    </row>
    <row r="232" spans="1:8">
      <c r="A232" s="978">
        <v>4411</v>
      </c>
      <c r="B232" s="196" t="s">
        <v>2317</v>
      </c>
      <c r="C232" s="978"/>
      <c r="D232" s="978" t="s">
        <v>2247</v>
      </c>
      <c r="E232" s="984" t="s">
        <v>2596</v>
      </c>
      <c r="F232" s="986" t="s">
        <v>2597</v>
      </c>
      <c r="G232" s="988" t="s">
        <v>2472</v>
      </c>
      <c r="H232" s="989">
        <v>9480</v>
      </c>
    </row>
    <row r="233" spans="1:8">
      <c r="A233" s="978">
        <v>4411</v>
      </c>
      <c r="B233" s="196" t="s">
        <v>2317</v>
      </c>
      <c r="C233" s="978"/>
      <c r="D233" s="978" t="s">
        <v>2247</v>
      </c>
      <c r="E233" s="984" t="s">
        <v>2598</v>
      </c>
      <c r="F233" s="986" t="s">
        <v>2599</v>
      </c>
      <c r="G233" s="988" t="s">
        <v>2472</v>
      </c>
      <c r="H233" s="989">
        <v>8750</v>
      </c>
    </row>
    <row r="234" spans="1:8">
      <c r="A234" s="978">
        <v>4411</v>
      </c>
      <c r="B234" s="196" t="s">
        <v>2317</v>
      </c>
      <c r="C234" s="978"/>
      <c r="D234" s="978" t="s">
        <v>2247</v>
      </c>
      <c r="E234" s="984" t="s">
        <v>2600</v>
      </c>
      <c r="F234" s="986" t="s">
        <v>2601</v>
      </c>
      <c r="G234" s="988" t="s">
        <v>2472</v>
      </c>
      <c r="H234" s="989">
        <v>8750</v>
      </c>
    </row>
    <row r="235" spans="1:8">
      <c r="A235" s="978">
        <v>4411</v>
      </c>
      <c r="B235" s="196" t="s">
        <v>2317</v>
      </c>
      <c r="C235" s="978"/>
      <c r="D235" s="978" t="s">
        <v>2247</v>
      </c>
      <c r="E235" s="984" t="s">
        <v>2602</v>
      </c>
      <c r="F235" s="986" t="s">
        <v>2603</v>
      </c>
      <c r="G235" s="988" t="s">
        <v>2472</v>
      </c>
      <c r="H235" s="989">
        <v>8750</v>
      </c>
    </row>
    <row r="236" spans="1:8">
      <c r="A236" s="978">
        <v>4411</v>
      </c>
      <c r="B236" s="196" t="s">
        <v>2317</v>
      </c>
      <c r="C236" s="978"/>
      <c r="D236" s="978" t="s">
        <v>2247</v>
      </c>
      <c r="E236" s="984" t="s">
        <v>2604</v>
      </c>
      <c r="F236" s="986" t="s">
        <v>2605</v>
      </c>
      <c r="G236" s="988" t="s">
        <v>2472</v>
      </c>
      <c r="H236" s="989">
        <v>9480</v>
      </c>
    </row>
    <row r="237" spans="1:8">
      <c r="A237" s="978">
        <v>4411</v>
      </c>
      <c r="B237" s="196" t="s">
        <v>2317</v>
      </c>
      <c r="C237" s="978"/>
      <c r="D237" s="978" t="s">
        <v>2247</v>
      </c>
      <c r="E237" s="984" t="s">
        <v>2606</v>
      </c>
      <c r="F237" s="986" t="s">
        <v>2607</v>
      </c>
      <c r="G237" s="988" t="s">
        <v>2472</v>
      </c>
      <c r="H237" s="989">
        <v>10450</v>
      </c>
    </row>
    <row r="238" spans="1:8" ht="27.75">
      <c r="A238" s="978">
        <v>4411</v>
      </c>
      <c r="B238" s="196" t="s">
        <v>2317</v>
      </c>
      <c r="C238" s="978"/>
      <c r="D238" s="978" t="s">
        <v>2247</v>
      </c>
      <c r="E238" s="984" t="s">
        <v>2608</v>
      </c>
      <c r="F238" s="986" t="s">
        <v>2473</v>
      </c>
      <c r="G238" s="988" t="s">
        <v>2472</v>
      </c>
      <c r="H238" s="989">
        <v>24116.400000000001</v>
      </c>
    </row>
    <row r="239" spans="1:8">
      <c r="A239" s="978">
        <v>4411</v>
      </c>
      <c r="B239" s="196" t="s">
        <v>2317</v>
      </c>
      <c r="C239" s="978"/>
      <c r="D239" s="978" t="s">
        <v>2247</v>
      </c>
      <c r="E239" s="984" t="s">
        <v>2609</v>
      </c>
      <c r="F239" s="986" t="s">
        <v>2610</v>
      </c>
      <c r="G239" s="988" t="s">
        <v>2472</v>
      </c>
      <c r="H239" s="989">
        <v>20000</v>
      </c>
    </row>
    <row r="240" spans="1:8">
      <c r="A240" s="978">
        <v>4411</v>
      </c>
      <c r="B240" s="196" t="s">
        <v>2317</v>
      </c>
      <c r="C240" s="978"/>
      <c r="D240" s="978" t="s">
        <v>2247</v>
      </c>
      <c r="E240" s="984" t="s">
        <v>2611</v>
      </c>
      <c r="F240" s="986" t="s">
        <v>2612</v>
      </c>
      <c r="G240" s="988" t="s">
        <v>2472</v>
      </c>
      <c r="H240" s="989">
        <v>12900</v>
      </c>
    </row>
    <row r="241" spans="1:8">
      <c r="A241" s="978">
        <v>4411</v>
      </c>
      <c r="B241" s="196" t="s">
        <v>2317</v>
      </c>
      <c r="C241" s="978"/>
      <c r="D241" s="978" t="s">
        <v>2247</v>
      </c>
      <c r="E241" s="984" t="s">
        <v>2613</v>
      </c>
      <c r="F241" s="986" t="s">
        <v>2614</v>
      </c>
      <c r="G241" s="988" t="s">
        <v>2472</v>
      </c>
      <c r="H241" s="989">
        <v>7560</v>
      </c>
    </row>
    <row r="242" spans="1:8">
      <c r="A242" s="978">
        <v>4411</v>
      </c>
      <c r="B242" s="196" t="s">
        <v>2317</v>
      </c>
      <c r="C242" s="978"/>
      <c r="D242" s="978" t="s">
        <v>2247</v>
      </c>
      <c r="E242" s="984" t="s">
        <v>2615</v>
      </c>
      <c r="F242" s="986" t="s">
        <v>2616</v>
      </c>
      <c r="G242" s="988" t="s">
        <v>2472</v>
      </c>
      <c r="H242" s="989">
        <v>7560</v>
      </c>
    </row>
    <row r="243" spans="1:8">
      <c r="A243" s="978">
        <v>4411</v>
      </c>
      <c r="B243" s="196" t="s">
        <v>2317</v>
      </c>
      <c r="C243" s="978"/>
      <c r="D243" s="978" t="s">
        <v>2247</v>
      </c>
      <c r="E243" s="984" t="s">
        <v>2617</v>
      </c>
      <c r="F243" s="986" t="s">
        <v>2618</v>
      </c>
      <c r="G243" s="988" t="s">
        <v>2472</v>
      </c>
      <c r="H243" s="989">
        <v>7560</v>
      </c>
    </row>
    <row r="244" spans="1:8">
      <c r="A244" s="978">
        <v>4411</v>
      </c>
      <c r="B244" s="196" t="s">
        <v>2317</v>
      </c>
      <c r="C244" s="978"/>
      <c r="D244" s="978" t="s">
        <v>2247</v>
      </c>
      <c r="E244" s="984" t="s">
        <v>2619</v>
      </c>
      <c r="F244" s="986" t="s">
        <v>2620</v>
      </c>
      <c r="G244" s="988" t="s">
        <v>2472</v>
      </c>
      <c r="H244" s="989">
        <v>7560</v>
      </c>
    </row>
    <row r="245" spans="1:8">
      <c r="A245" s="978">
        <v>4411</v>
      </c>
      <c r="B245" s="196" t="s">
        <v>2317</v>
      </c>
      <c r="C245" s="978"/>
      <c r="D245" s="978" t="s">
        <v>2247</v>
      </c>
      <c r="E245" s="984" t="s">
        <v>2621</v>
      </c>
      <c r="F245" s="986" t="s">
        <v>2622</v>
      </c>
      <c r="G245" s="988" t="s">
        <v>2472</v>
      </c>
      <c r="H245" s="989">
        <v>7560</v>
      </c>
    </row>
    <row r="246" spans="1:8">
      <c r="A246" s="978">
        <v>4411</v>
      </c>
      <c r="B246" s="196" t="s">
        <v>2317</v>
      </c>
      <c r="C246" s="978"/>
      <c r="D246" s="978" t="s">
        <v>2247</v>
      </c>
      <c r="E246" s="984" t="s">
        <v>2623</v>
      </c>
      <c r="F246" s="986" t="s">
        <v>2624</v>
      </c>
      <c r="G246" s="988" t="s">
        <v>2472</v>
      </c>
      <c r="H246" s="989">
        <v>7870</v>
      </c>
    </row>
    <row r="247" spans="1:8">
      <c r="A247" s="978">
        <v>4411</v>
      </c>
      <c r="B247" s="196" t="s">
        <v>2317</v>
      </c>
      <c r="C247" s="978"/>
      <c r="D247" s="978" t="s">
        <v>2247</v>
      </c>
      <c r="E247" s="984" t="s">
        <v>2625</v>
      </c>
      <c r="F247" s="986" t="s">
        <v>2626</v>
      </c>
      <c r="G247" s="988" t="s">
        <v>2472</v>
      </c>
      <c r="H247" s="989">
        <v>7560</v>
      </c>
    </row>
    <row r="248" spans="1:8">
      <c r="A248" s="978">
        <v>4411</v>
      </c>
      <c r="B248" s="196" t="s">
        <v>2317</v>
      </c>
      <c r="C248" s="978"/>
      <c r="D248" s="978" t="s">
        <v>2247</v>
      </c>
      <c r="E248" s="984" t="s">
        <v>2627</v>
      </c>
      <c r="F248" s="986" t="s">
        <v>2628</v>
      </c>
      <c r="G248" s="988" t="s">
        <v>2472</v>
      </c>
      <c r="H248" s="989">
        <v>12900</v>
      </c>
    </row>
    <row r="249" spans="1:8">
      <c r="A249" s="978">
        <v>4411</v>
      </c>
      <c r="B249" s="196" t="s">
        <v>2317</v>
      </c>
      <c r="C249" s="978"/>
      <c r="D249" s="978" t="s">
        <v>2247</v>
      </c>
      <c r="E249" s="984" t="s">
        <v>2629</v>
      </c>
      <c r="F249" s="986" t="s">
        <v>2630</v>
      </c>
      <c r="G249" s="988" t="s">
        <v>2472</v>
      </c>
      <c r="H249" s="989">
        <v>12900</v>
      </c>
    </row>
    <row r="250" spans="1:8">
      <c r="A250" s="978">
        <v>4411</v>
      </c>
      <c r="B250" s="196" t="s">
        <v>2317</v>
      </c>
      <c r="C250" s="978"/>
      <c r="D250" s="978" t="s">
        <v>2247</v>
      </c>
      <c r="E250" s="984" t="s">
        <v>2631</v>
      </c>
      <c r="F250" s="986" t="s">
        <v>2632</v>
      </c>
      <c r="G250" s="988" t="s">
        <v>2472</v>
      </c>
      <c r="H250" s="989">
        <v>12900</v>
      </c>
    </row>
    <row r="251" spans="1:8">
      <c r="A251" s="978">
        <v>4411</v>
      </c>
      <c r="B251" s="196" t="s">
        <v>2317</v>
      </c>
      <c r="C251" s="978"/>
      <c r="D251" s="978" t="s">
        <v>2247</v>
      </c>
      <c r="E251" s="984" t="s">
        <v>2633</v>
      </c>
      <c r="F251" s="986" t="s">
        <v>2634</v>
      </c>
      <c r="G251" s="988" t="s">
        <v>2472</v>
      </c>
      <c r="H251" s="989">
        <v>12900</v>
      </c>
    </row>
    <row r="252" spans="1:8">
      <c r="A252" s="978">
        <v>4411</v>
      </c>
      <c r="B252" s="196" t="s">
        <v>2317</v>
      </c>
      <c r="C252" s="978"/>
      <c r="D252" s="978" t="s">
        <v>2247</v>
      </c>
      <c r="E252" s="984" t="s">
        <v>2635</v>
      </c>
      <c r="F252" s="986" t="s">
        <v>2636</v>
      </c>
      <c r="G252" s="988" t="s">
        <v>2472</v>
      </c>
      <c r="H252" s="989">
        <v>7560</v>
      </c>
    </row>
    <row r="253" spans="1:8">
      <c r="A253" s="978">
        <v>4411</v>
      </c>
      <c r="B253" s="196" t="s">
        <v>2317</v>
      </c>
      <c r="C253" s="978"/>
      <c r="D253" s="978" t="s">
        <v>2247</v>
      </c>
      <c r="E253" s="984" t="s">
        <v>2637</v>
      </c>
      <c r="F253" s="986" t="s">
        <v>2638</v>
      </c>
      <c r="G253" s="988" t="s">
        <v>2472</v>
      </c>
      <c r="H253" s="989">
        <v>12900</v>
      </c>
    </row>
    <row r="254" spans="1:8">
      <c r="A254" s="978">
        <v>4411</v>
      </c>
      <c r="B254" s="196" t="s">
        <v>2317</v>
      </c>
      <c r="C254" s="978"/>
      <c r="D254" s="978" t="s">
        <v>2247</v>
      </c>
      <c r="E254" s="984" t="s">
        <v>2639</v>
      </c>
      <c r="F254" s="986" t="s">
        <v>2640</v>
      </c>
      <c r="G254" s="988" t="s">
        <v>2472</v>
      </c>
      <c r="H254" s="989">
        <v>7560</v>
      </c>
    </row>
    <row r="255" spans="1:8">
      <c r="A255" s="978">
        <v>4411</v>
      </c>
      <c r="B255" s="196" t="s">
        <v>2317</v>
      </c>
      <c r="C255" s="978"/>
      <c r="D255" s="978" t="s">
        <v>2247</v>
      </c>
      <c r="E255" s="984" t="s">
        <v>2641</v>
      </c>
      <c r="F255" s="986" t="s">
        <v>2642</v>
      </c>
      <c r="G255" s="988" t="s">
        <v>2472</v>
      </c>
      <c r="H255" s="989">
        <v>7560</v>
      </c>
    </row>
    <row r="256" spans="1:8">
      <c r="A256" s="978">
        <v>4411</v>
      </c>
      <c r="B256" s="196" t="s">
        <v>2317</v>
      </c>
      <c r="C256" s="978"/>
      <c r="D256" s="978" t="s">
        <v>2247</v>
      </c>
      <c r="E256" s="984" t="s">
        <v>2342</v>
      </c>
      <c r="F256" s="986" t="s">
        <v>2343</v>
      </c>
      <c r="G256" s="988" t="s">
        <v>2472</v>
      </c>
      <c r="H256" s="989">
        <v>12900</v>
      </c>
    </row>
    <row r="257" spans="1:8">
      <c r="A257" s="978">
        <v>4411</v>
      </c>
      <c r="B257" s="196" t="s">
        <v>2317</v>
      </c>
      <c r="C257" s="978"/>
      <c r="D257" s="978" t="s">
        <v>2247</v>
      </c>
      <c r="E257" s="984" t="s">
        <v>2643</v>
      </c>
      <c r="F257" s="986" t="s">
        <v>2644</v>
      </c>
      <c r="G257" s="988" t="s">
        <v>2472</v>
      </c>
      <c r="H257" s="989">
        <v>12900</v>
      </c>
    </row>
    <row r="258" spans="1:8">
      <c r="A258" s="978">
        <v>4411</v>
      </c>
      <c r="B258" s="196" t="s">
        <v>2317</v>
      </c>
      <c r="C258" s="978"/>
      <c r="D258" s="978" t="s">
        <v>2247</v>
      </c>
      <c r="E258" s="984" t="s">
        <v>2645</v>
      </c>
      <c r="F258" s="986" t="s">
        <v>2646</v>
      </c>
      <c r="G258" s="988" t="s">
        <v>2472</v>
      </c>
      <c r="H258" s="989">
        <v>12900</v>
      </c>
    </row>
    <row r="259" spans="1:8">
      <c r="A259" s="978">
        <v>4411</v>
      </c>
      <c r="B259" s="196" t="s">
        <v>2317</v>
      </c>
      <c r="C259" s="978"/>
      <c r="D259" s="978" t="s">
        <v>2247</v>
      </c>
      <c r="E259" s="984" t="s">
        <v>2647</v>
      </c>
      <c r="F259" s="986" t="s">
        <v>2648</v>
      </c>
      <c r="G259" s="988" t="s">
        <v>2472</v>
      </c>
      <c r="H259" s="989">
        <v>7560</v>
      </c>
    </row>
    <row r="260" spans="1:8" ht="27.75">
      <c r="A260" s="978">
        <v>4411</v>
      </c>
      <c r="B260" s="196" t="s">
        <v>2317</v>
      </c>
      <c r="C260" s="978"/>
      <c r="D260" s="978" t="s">
        <v>2247</v>
      </c>
      <c r="E260" s="984" t="s">
        <v>2649</v>
      </c>
      <c r="F260" s="986" t="s">
        <v>2518</v>
      </c>
      <c r="G260" s="988" t="s">
        <v>2472</v>
      </c>
      <c r="H260" s="989">
        <v>95932</v>
      </c>
    </row>
    <row r="261" spans="1:8">
      <c r="A261" s="978">
        <v>4411</v>
      </c>
      <c r="B261" s="196" t="s">
        <v>2317</v>
      </c>
      <c r="C261" s="978"/>
      <c r="D261" s="978" t="s">
        <v>2247</v>
      </c>
      <c r="E261" s="984" t="s">
        <v>2650</v>
      </c>
      <c r="F261" s="986" t="s">
        <v>2651</v>
      </c>
      <c r="G261" s="988" t="s">
        <v>2472</v>
      </c>
      <c r="H261" s="989">
        <v>2500</v>
      </c>
    </row>
    <row r="262" spans="1:8">
      <c r="A262" s="978">
        <v>4411</v>
      </c>
      <c r="B262" s="196" t="s">
        <v>2317</v>
      </c>
      <c r="C262" s="978"/>
      <c r="D262" s="978" t="s">
        <v>2247</v>
      </c>
      <c r="E262" s="984" t="s">
        <v>2652</v>
      </c>
      <c r="F262" s="986" t="s">
        <v>2653</v>
      </c>
      <c r="G262" s="988" t="s">
        <v>2472</v>
      </c>
      <c r="H262" s="989">
        <v>2500</v>
      </c>
    </row>
    <row r="263" spans="1:8">
      <c r="A263" s="978">
        <v>4411</v>
      </c>
      <c r="B263" s="196" t="s">
        <v>2317</v>
      </c>
      <c r="C263" s="978"/>
      <c r="D263" s="978" t="s">
        <v>2247</v>
      </c>
      <c r="E263" s="984" t="s">
        <v>2654</v>
      </c>
      <c r="F263" s="986" t="s">
        <v>2655</v>
      </c>
      <c r="G263" s="988" t="s">
        <v>2472</v>
      </c>
      <c r="H263" s="989">
        <v>3000</v>
      </c>
    </row>
    <row r="264" spans="1:8">
      <c r="A264" s="978">
        <v>4411</v>
      </c>
      <c r="B264" s="196" t="s">
        <v>2317</v>
      </c>
      <c r="C264" s="978"/>
      <c r="D264" s="978" t="s">
        <v>2247</v>
      </c>
      <c r="E264" s="984" t="s">
        <v>2566</v>
      </c>
      <c r="F264" s="986" t="s">
        <v>2567</v>
      </c>
      <c r="G264" s="988" t="s">
        <v>2472</v>
      </c>
      <c r="H264" s="989">
        <v>3000</v>
      </c>
    </row>
    <row r="265" spans="1:8">
      <c r="A265" s="978">
        <v>4411</v>
      </c>
      <c r="B265" s="196" t="s">
        <v>2317</v>
      </c>
      <c r="C265" s="978"/>
      <c r="D265" s="978" t="s">
        <v>2247</v>
      </c>
      <c r="E265" s="984" t="s">
        <v>2656</v>
      </c>
      <c r="F265" s="986" t="s">
        <v>2354</v>
      </c>
      <c r="G265" s="988" t="s">
        <v>2472</v>
      </c>
      <c r="H265" s="989">
        <v>3000</v>
      </c>
    </row>
    <row r="266" spans="1:8">
      <c r="A266" s="978">
        <v>4411</v>
      </c>
      <c r="B266" s="196" t="s">
        <v>2317</v>
      </c>
      <c r="C266" s="978"/>
      <c r="D266" s="978" t="s">
        <v>2247</v>
      </c>
      <c r="E266" s="984" t="s">
        <v>2371</v>
      </c>
      <c r="F266" s="986" t="s">
        <v>2372</v>
      </c>
      <c r="G266" s="988" t="s">
        <v>2472</v>
      </c>
      <c r="H266" s="989">
        <v>3000</v>
      </c>
    </row>
    <row r="267" spans="1:8">
      <c r="A267" s="978">
        <v>4411</v>
      </c>
      <c r="B267" s="196" t="s">
        <v>2317</v>
      </c>
      <c r="C267" s="978"/>
      <c r="D267" s="978" t="s">
        <v>2247</v>
      </c>
      <c r="E267" s="984" t="s">
        <v>2657</v>
      </c>
      <c r="F267" s="986" t="s">
        <v>2658</v>
      </c>
      <c r="G267" s="988" t="s">
        <v>2472</v>
      </c>
      <c r="H267" s="989">
        <v>3000</v>
      </c>
    </row>
    <row r="268" spans="1:8">
      <c r="A268" s="978">
        <v>4411</v>
      </c>
      <c r="B268" s="196" t="s">
        <v>2317</v>
      </c>
      <c r="C268" s="978"/>
      <c r="D268" s="978" t="s">
        <v>2247</v>
      </c>
      <c r="E268" s="984" t="s">
        <v>2659</v>
      </c>
      <c r="F268" s="986" t="s">
        <v>2356</v>
      </c>
      <c r="G268" s="988" t="s">
        <v>2472</v>
      </c>
      <c r="H268" s="989">
        <v>3000</v>
      </c>
    </row>
    <row r="269" spans="1:8">
      <c r="A269" s="978">
        <v>4411</v>
      </c>
      <c r="B269" s="196" t="s">
        <v>2317</v>
      </c>
      <c r="C269" s="978"/>
      <c r="D269" s="978" t="s">
        <v>2247</v>
      </c>
      <c r="E269" s="984" t="s">
        <v>2464</v>
      </c>
      <c r="F269" s="986" t="s">
        <v>2465</v>
      </c>
      <c r="G269" s="988" t="s">
        <v>2472</v>
      </c>
      <c r="H269" s="989">
        <v>3000</v>
      </c>
    </row>
    <row r="270" spans="1:8">
      <c r="A270" s="978">
        <v>4411</v>
      </c>
      <c r="B270" s="196" t="s">
        <v>2317</v>
      </c>
      <c r="C270" s="978"/>
      <c r="D270" s="978" t="s">
        <v>2247</v>
      </c>
      <c r="E270" s="984" t="s">
        <v>2660</v>
      </c>
      <c r="F270" s="986" t="s">
        <v>2494</v>
      </c>
      <c r="G270" s="988" t="s">
        <v>2472</v>
      </c>
      <c r="H270" s="989">
        <v>3000</v>
      </c>
    </row>
    <row r="271" spans="1:8">
      <c r="A271" s="978">
        <v>4411</v>
      </c>
      <c r="B271" s="196" t="s">
        <v>2317</v>
      </c>
      <c r="C271" s="978"/>
      <c r="D271" s="978" t="s">
        <v>2247</v>
      </c>
      <c r="E271" s="984" t="s">
        <v>2538</v>
      </c>
      <c r="F271" s="986" t="s">
        <v>2539</v>
      </c>
      <c r="G271" s="988" t="s">
        <v>2472</v>
      </c>
      <c r="H271" s="989">
        <v>3000</v>
      </c>
    </row>
    <row r="272" spans="1:8">
      <c r="A272" s="978">
        <v>4411</v>
      </c>
      <c r="B272" s="196" t="s">
        <v>2317</v>
      </c>
      <c r="C272" s="978"/>
      <c r="D272" s="978" t="s">
        <v>2247</v>
      </c>
      <c r="E272" s="984" t="s">
        <v>2504</v>
      </c>
      <c r="F272" s="986" t="s">
        <v>2505</v>
      </c>
      <c r="G272" s="988" t="s">
        <v>2472</v>
      </c>
      <c r="H272" s="989">
        <v>3000</v>
      </c>
    </row>
    <row r="273" spans="1:8">
      <c r="A273" s="978">
        <v>4411</v>
      </c>
      <c r="B273" s="196" t="s">
        <v>2317</v>
      </c>
      <c r="C273" s="978"/>
      <c r="D273" s="978" t="s">
        <v>2247</v>
      </c>
      <c r="E273" s="984" t="s">
        <v>2491</v>
      </c>
      <c r="F273" s="986" t="s">
        <v>2492</v>
      </c>
      <c r="G273" s="988" t="s">
        <v>2472</v>
      </c>
      <c r="H273" s="989">
        <v>3000</v>
      </c>
    </row>
    <row r="274" spans="1:8">
      <c r="A274" s="978">
        <v>4411</v>
      </c>
      <c r="B274" s="196" t="s">
        <v>2317</v>
      </c>
      <c r="C274" s="978"/>
      <c r="D274" s="978" t="s">
        <v>2247</v>
      </c>
      <c r="E274" s="984" t="s">
        <v>2497</v>
      </c>
      <c r="F274" s="986" t="s">
        <v>2498</v>
      </c>
      <c r="G274" s="988" t="s">
        <v>2472</v>
      </c>
      <c r="H274" s="989">
        <v>3000</v>
      </c>
    </row>
    <row r="275" spans="1:8">
      <c r="A275" s="978">
        <v>4411</v>
      </c>
      <c r="B275" s="196" t="s">
        <v>2317</v>
      </c>
      <c r="C275" s="978"/>
      <c r="D275" s="978" t="s">
        <v>2247</v>
      </c>
      <c r="E275" s="984" t="s">
        <v>2488</v>
      </c>
      <c r="F275" s="986" t="s">
        <v>2376</v>
      </c>
      <c r="G275" s="988" t="s">
        <v>2472</v>
      </c>
      <c r="H275" s="989">
        <v>3000</v>
      </c>
    </row>
    <row r="276" spans="1:8">
      <c r="A276" s="978">
        <v>4411</v>
      </c>
      <c r="B276" s="196" t="s">
        <v>2317</v>
      </c>
      <c r="C276" s="978"/>
      <c r="D276" s="978" t="s">
        <v>2247</v>
      </c>
      <c r="E276" s="984" t="s">
        <v>2513</v>
      </c>
      <c r="F276" s="986" t="s">
        <v>2514</v>
      </c>
      <c r="G276" s="988" t="s">
        <v>2472</v>
      </c>
      <c r="H276" s="989">
        <v>3000</v>
      </c>
    </row>
    <row r="277" spans="1:8">
      <c r="A277" s="978">
        <v>4411</v>
      </c>
      <c r="B277" s="196" t="s">
        <v>2317</v>
      </c>
      <c r="C277" s="978"/>
      <c r="D277" s="978" t="s">
        <v>2247</v>
      </c>
      <c r="E277" s="984" t="s">
        <v>2558</v>
      </c>
      <c r="F277" s="986" t="s">
        <v>2559</v>
      </c>
      <c r="G277" s="988" t="s">
        <v>2472</v>
      </c>
      <c r="H277" s="989">
        <v>3000</v>
      </c>
    </row>
    <row r="278" spans="1:8">
      <c r="A278" s="978">
        <v>4411</v>
      </c>
      <c r="B278" s="196" t="s">
        <v>2317</v>
      </c>
      <c r="C278" s="978"/>
      <c r="D278" s="978" t="s">
        <v>2247</v>
      </c>
      <c r="E278" s="984" t="s">
        <v>2398</v>
      </c>
      <c r="F278" s="986" t="s">
        <v>2399</v>
      </c>
      <c r="G278" s="988" t="s">
        <v>2472</v>
      </c>
      <c r="H278" s="989">
        <v>3000</v>
      </c>
    </row>
    <row r="279" spans="1:8">
      <c r="A279" s="978">
        <v>4411</v>
      </c>
      <c r="B279" s="196" t="s">
        <v>2317</v>
      </c>
      <c r="C279" s="978"/>
      <c r="D279" s="978" t="s">
        <v>2247</v>
      </c>
      <c r="E279" s="984" t="s">
        <v>2661</v>
      </c>
      <c r="F279" s="986" t="s">
        <v>2662</v>
      </c>
      <c r="G279" s="988" t="s">
        <v>2472</v>
      </c>
      <c r="H279" s="989">
        <v>3000</v>
      </c>
    </row>
    <row r="280" spans="1:8">
      <c r="A280" s="978">
        <v>4411</v>
      </c>
      <c r="B280" s="196" t="s">
        <v>2317</v>
      </c>
      <c r="C280" s="978"/>
      <c r="D280" s="978" t="s">
        <v>2247</v>
      </c>
      <c r="E280" s="984" t="s">
        <v>2318</v>
      </c>
      <c r="F280" s="986" t="s">
        <v>2319</v>
      </c>
      <c r="G280" s="988" t="s">
        <v>2472</v>
      </c>
      <c r="H280" s="989">
        <v>3000</v>
      </c>
    </row>
    <row r="281" spans="1:8">
      <c r="A281" s="978">
        <v>4411</v>
      </c>
      <c r="B281" s="196" t="s">
        <v>2317</v>
      </c>
      <c r="C281" s="978"/>
      <c r="D281" s="978" t="s">
        <v>2247</v>
      </c>
      <c r="E281" s="984" t="s">
        <v>2663</v>
      </c>
      <c r="F281" s="986" t="s">
        <v>2664</v>
      </c>
      <c r="G281" s="988" t="s">
        <v>2472</v>
      </c>
      <c r="H281" s="989">
        <v>3000</v>
      </c>
    </row>
    <row r="282" spans="1:8">
      <c r="A282" s="978">
        <v>4411</v>
      </c>
      <c r="B282" s="196" t="s">
        <v>2317</v>
      </c>
      <c r="C282" s="978"/>
      <c r="D282" s="978" t="s">
        <v>2247</v>
      </c>
      <c r="E282" s="984" t="s">
        <v>2665</v>
      </c>
      <c r="F282" s="986" t="s">
        <v>2666</v>
      </c>
      <c r="G282" s="988" t="s">
        <v>2472</v>
      </c>
      <c r="H282" s="989">
        <v>3000</v>
      </c>
    </row>
    <row r="283" spans="1:8">
      <c r="A283" s="978">
        <v>4411</v>
      </c>
      <c r="B283" s="196" t="s">
        <v>2317</v>
      </c>
      <c r="C283" s="978"/>
      <c r="D283" s="978" t="s">
        <v>2247</v>
      </c>
      <c r="E283" s="984" t="s">
        <v>2667</v>
      </c>
      <c r="F283" s="986" t="s">
        <v>2668</v>
      </c>
      <c r="G283" s="988" t="s">
        <v>2472</v>
      </c>
      <c r="H283" s="989">
        <v>2500</v>
      </c>
    </row>
    <row r="284" spans="1:8">
      <c r="A284" s="978">
        <v>4411</v>
      </c>
      <c r="B284" s="196" t="s">
        <v>2317</v>
      </c>
      <c r="C284" s="978"/>
      <c r="D284" s="978" t="s">
        <v>2247</v>
      </c>
      <c r="E284" s="984" t="s">
        <v>2669</v>
      </c>
      <c r="F284" s="986" t="s">
        <v>2670</v>
      </c>
      <c r="G284" s="988" t="s">
        <v>2472</v>
      </c>
      <c r="H284" s="989">
        <v>2500</v>
      </c>
    </row>
    <row r="285" spans="1:8">
      <c r="A285" s="1063" t="s">
        <v>2691</v>
      </c>
      <c r="B285" s="1064"/>
      <c r="C285" s="1064"/>
      <c r="D285" s="1064"/>
      <c r="E285" s="1064"/>
      <c r="F285" s="1064"/>
      <c r="G285" s="1065"/>
      <c r="H285" s="990">
        <f>SUM(H214:H284)</f>
        <v>731626.64</v>
      </c>
    </row>
    <row r="286" spans="1:8">
      <c r="A286" s="978">
        <v>4411</v>
      </c>
      <c r="B286" s="196" t="s">
        <v>2159</v>
      </c>
      <c r="C286" s="978"/>
      <c r="D286" s="978" t="s">
        <v>2247</v>
      </c>
      <c r="E286" s="984" t="s">
        <v>2671</v>
      </c>
      <c r="F286" s="986" t="s">
        <v>2672</v>
      </c>
      <c r="G286" s="988" t="s">
        <v>2472</v>
      </c>
      <c r="H286" s="989">
        <v>11255.2</v>
      </c>
    </row>
    <row r="287" spans="1:8">
      <c r="A287" s="978">
        <v>4411</v>
      </c>
      <c r="B287" s="196" t="s">
        <v>2159</v>
      </c>
      <c r="C287" s="978"/>
      <c r="D287" s="978" t="s">
        <v>2247</v>
      </c>
      <c r="E287" s="984" t="s">
        <v>2673</v>
      </c>
      <c r="F287" s="986" t="s">
        <v>2674</v>
      </c>
      <c r="G287" s="988" t="s">
        <v>2472</v>
      </c>
      <c r="H287" s="989">
        <v>11255.2</v>
      </c>
    </row>
    <row r="288" spans="1:8">
      <c r="A288" s="978">
        <v>4411</v>
      </c>
      <c r="B288" s="196" t="s">
        <v>2159</v>
      </c>
      <c r="C288" s="978"/>
      <c r="D288" s="978" t="s">
        <v>2247</v>
      </c>
      <c r="E288" s="984" t="s">
        <v>2675</v>
      </c>
      <c r="F288" s="986" t="s">
        <v>2676</v>
      </c>
      <c r="G288" s="988" t="s">
        <v>2472</v>
      </c>
      <c r="H288" s="989">
        <v>11255.2</v>
      </c>
    </row>
    <row r="289" spans="1:8">
      <c r="A289" s="978">
        <v>4411</v>
      </c>
      <c r="B289" s="196" t="s">
        <v>2159</v>
      </c>
      <c r="C289" s="978"/>
      <c r="D289" s="978" t="s">
        <v>2247</v>
      </c>
      <c r="E289" s="984" t="s">
        <v>2504</v>
      </c>
      <c r="F289" s="986" t="s">
        <v>2505</v>
      </c>
      <c r="G289" s="988" t="s">
        <v>2472</v>
      </c>
      <c r="H289" s="989">
        <v>11255.2</v>
      </c>
    </row>
    <row r="290" spans="1:8">
      <c r="A290" s="978">
        <v>4411</v>
      </c>
      <c r="B290" s="196" t="s">
        <v>2159</v>
      </c>
      <c r="C290" s="978"/>
      <c r="D290" s="978" t="s">
        <v>2247</v>
      </c>
      <c r="E290" s="984" t="s">
        <v>2491</v>
      </c>
      <c r="F290" s="986" t="s">
        <v>2492</v>
      </c>
      <c r="G290" s="988" t="s">
        <v>2472</v>
      </c>
      <c r="H290" s="989">
        <v>11255.2</v>
      </c>
    </row>
    <row r="291" spans="1:8">
      <c r="A291" s="978">
        <v>4411</v>
      </c>
      <c r="B291" s="196" t="s">
        <v>2159</v>
      </c>
      <c r="C291" s="978"/>
      <c r="D291" s="978" t="s">
        <v>2247</v>
      </c>
      <c r="E291" s="984" t="s">
        <v>2369</v>
      </c>
      <c r="F291" s="986" t="s">
        <v>2370</v>
      </c>
      <c r="G291" s="988" t="s">
        <v>2472</v>
      </c>
      <c r="H291" s="989">
        <v>11255.2</v>
      </c>
    </row>
    <row r="292" spans="1:8">
      <c r="A292" s="978">
        <v>4411</v>
      </c>
      <c r="B292" s="196" t="s">
        <v>2159</v>
      </c>
      <c r="C292" s="978"/>
      <c r="D292" s="978" t="s">
        <v>2247</v>
      </c>
      <c r="E292" s="984" t="s">
        <v>2677</v>
      </c>
      <c r="F292" s="986" t="s">
        <v>2678</v>
      </c>
      <c r="G292" s="988" t="s">
        <v>2472</v>
      </c>
      <c r="H292" s="989">
        <v>11255.2</v>
      </c>
    </row>
    <row r="293" spans="1:8">
      <c r="A293" s="978">
        <v>4411</v>
      </c>
      <c r="B293" s="196" t="s">
        <v>2159</v>
      </c>
      <c r="C293" s="978"/>
      <c r="D293" s="978" t="s">
        <v>2247</v>
      </c>
      <c r="E293" s="984" t="s">
        <v>2513</v>
      </c>
      <c r="F293" s="986" t="s">
        <v>2514</v>
      </c>
      <c r="G293" s="988" t="s">
        <v>2472</v>
      </c>
      <c r="H293" s="989">
        <v>11255.2</v>
      </c>
    </row>
    <row r="294" spans="1:8">
      <c r="A294" s="978">
        <v>4411</v>
      </c>
      <c r="B294" s="196" t="s">
        <v>2159</v>
      </c>
      <c r="C294" s="978"/>
      <c r="D294" s="978" t="s">
        <v>2247</v>
      </c>
      <c r="E294" s="984" t="s">
        <v>2679</v>
      </c>
      <c r="F294" s="986" t="s">
        <v>2680</v>
      </c>
      <c r="G294" s="988" t="s">
        <v>2472</v>
      </c>
      <c r="H294" s="989">
        <v>11255.2</v>
      </c>
    </row>
    <row r="295" spans="1:8">
      <c r="A295" s="978">
        <v>4411</v>
      </c>
      <c r="B295" s="196" t="s">
        <v>2159</v>
      </c>
      <c r="C295" s="978"/>
      <c r="D295" s="978" t="s">
        <v>2247</v>
      </c>
      <c r="E295" s="984" t="s">
        <v>2462</v>
      </c>
      <c r="F295" s="986" t="s">
        <v>2681</v>
      </c>
      <c r="G295" s="988" t="s">
        <v>2472</v>
      </c>
      <c r="H295" s="989">
        <v>11255.2</v>
      </c>
    </row>
    <row r="296" spans="1:8">
      <c r="A296" s="978">
        <v>4411</v>
      </c>
      <c r="B296" s="196" t="s">
        <v>2159</v>
      </c>
      <c r="C296" s="978"/>
      <c r="D296" s="978" t="s">
        <v>2247</v>
      </c>
      <c r="E296" s="984" t="s">
        <v>2682</v>
      </c>
      <c r="F296" s="986" t="s">
        <v>2683</v>
      </c>
      <c r="G296" s="988" t="s">
        <v>2472</v>
      </c>
      <c r="H296" s="989">
        <v>11255.2</v>
      </c>
    </row>
    <row r="297" spans="1:8">
      <c r="A297" s="978">
        <v>4411</v>
      </c>
      <c r="B297" s="196" t="s">
        <v>2159</v>
      </c>
      <c r="C297" s="978"/>
      <c r="D297" s="978" t="s">
        <v>2247</v>
      </c>
      <c r="E297" s="984" t="s">
        <v>2365</v>
      </c>
      <c r="F297" s="986" t="s">
        <v>2366</v>
      </c>
      <c r="G297" s="988" t="s">
        <v>2472</v>
      </c>
      <c r="H297" s="989">
        <v>11255.2</v>
      </c>
    </row>
    <row r="298" spans="1:8">
      <c r="A298" s="978">
        <v>4411</v>
      </c>
      <c r="B298" s="196" t="s">
        <v>2159</v>
      </c>
      <c r="C298" s="978"/>
      <c r="D298" s="978" t="s">
        <v>2247</v>
      </c>
      <c r="E298" s="984" t="s">
        <v>2684</v>
      </c>
      <c r="F298" s="986" t="s">
        <v>2685</v>
      </c>
      <c r="G298" s="988" t="s">
        <v>2472</v>
      </c>
      <c r="H298" s="989">
        <v>11255.2</v>
      </c>
    </row>
    <row r="299" spans="1:8">
      <c r="A299" s="978">
        <v>4411</v>
      </c>
      <c r="B299" s="196" t="s">
        <v>2159</v>
      </c>
      <c r="C299" s="978"/>
      <c r="D299" s="978" t="s">
        <v>2247</v>
      </c>
      <c r="E299" s="984" t="s">
        <v>2686</v>
      </c>
      <c r="F299" s="986" t="s">
        <v>2687</v>
      </c>
      <c r="G299" s="988" t="s">
        <v>2472</v>
      </c>
      <c r="H299" s="989">
        <v>11255.2</v>
      </c>
    </row>
    <row r="300" spans="1:8">
      <c r="A300" s="978">
        <v>4411</v>
      </c>
      <c r="B300" s="196" t="s">
        <v>2159</v>
      </c>
      <c r="C300" s="978"/>
      <c r="D300" s="978" t="s">
        <v>2247</v>
      </c>
      <c r="E300" s="984" t="s">
        <v>2355</v>
      </c>
      <c r="F300" s="986" t="s">
        <v>2356</v>
      </c>
      <c r="G300" s="988" t="s">
        <v>2472</v>
      </c>
      <c r="H300" s="989">
        <v>11255.2</v>
      </c>
    </row>
    <row r="301" spans="1:8">
      <c r="A301" s="978">
        <v>4411</v>
      </c>
      <c r="B301" s="196" t="s">
        <v>2159</v>
      </c>
      <c r="C301" s="978"/>
      <c r="D301" s="978" t="s">
        <v>2247</v>
      </c>
      <c r="E301" s="984" t="s">
        <v>2497</v>
      </c>
      <c r="F301" s="986" t="s">
        <v>2498</v>
      </c>
      <c r="G301" s="988" t="s">
        <v>2472</v>
      </c>
      <c r="H301" s="989">
        <v>11255.2</v>
      </c>
    </row>
    <row r="302" spans="1:8">
      <c r="A302" s="978">
        <v>4411</v>
      </c>
      <c r="B302" s="196" t="s">
        <v>2159</v>
      </c>
      <c r="C302" s="978"/>
      <c r="D302" s="978" t="s">
        <v>2247</v>
      </c>
      <c r="E302" s="984" t="s">
        <v>2688</v>
      </c>
      <c r="F302" s="986" t="s">
        <v>2516</v>
      </c>
      <c r="G302" s="988" t="s">
        <v>2472</v>
      </c>
      <c r="H302" s="989">
        <v>11255.2</v>
      </c>
    </row>
    <row r="303" spans="1:8">
      <c r="A303" s="978">
        <v>4411</v>
      </c>
      <c r="B303" s="196" t="s">
        <v>2159</v>
      </c>
      <c r="C303" s="978"/>
      <c r="D303" s="978" t="s">
        <v>2247</v>
      </c>
      <c r="E303" s="984" t="s">
        <v>2480</v>
      </c>
      <c r="F303" s="986" t="s">
        <v>2415</v>
      </c>
      <c r="G303" s="988" t="s">
        <v>2472</v>
      </c>
      <c r="H303" s="989">
        <v>11255.2</v>
      </c>
    </row>
    <row r="304" spans="1:8">
      <c r="A304" s="978">
        <v>4411</v>
      </c>
      <c r="B304" s="196" t="s">
        <v>2159</v>
      </c>
      <c r="C304" s="978"/>
      <c r="D304" s="978" t="s">
        <v>2247</v>
      </c>
      <c r="E304" s="984" t="s">
        <v>2509</v>
      </c>
      <c r="F304" s="986" t="s">
        <v>2494</v>
      </c>
      <c r="G304" s="988" t="s">
        <v>2472</v>
      </c>
      <c r="H304" s="989">
        <v>11255.2</v>
      </c>
    </row>
    <row r="305" spans="1:8">
      <c r="A305" s="978">
        <v>4411</v>
      </c>
      <c r="B305" s="196" t="s">
        <v>2159</v>
      </c>
      <c r="C305" s="978"/>
      <c r="D305" s="978" t="s">
        <v>2247</v>
      </c>
      <c r="E305" s="984" t="s">
        <v>2689</v>
      </c>
      <c r="F305" s="986" t="s">
        <v>2690</v>
      </c>
      <c r="G305" s="988" t="s">
        <v>2472</v>
      </c>
      <c r="H305" s="989">
        <v>11255.2</v>
      </c>
    </row>
    <row r="306" spans="1:8">
      <c r="A306" s="978"/>
      <c r="B306" s="196"/>
      <c r="C306" s="978"/>
      <c r="D306" s="978"/>
      <c r="E306" s="984" t="s">
        <v>2346</v>
      </c>
      <c r="F306" s="986" t="s">
        <v>2473</v>
      </c>
      <c r="G306" s="988" t="s">
        <v>2472</v>
      </c>
      <c r="H306" s="989">
        <v>39539.839999999997</v>
      </c>
    </row>
    <row r="307" spans="1:8">
      <c r="A307" s="1063" t="s">
        <v>2692</v>
      </c>
      <c r="B307" s="1064"/>
      <c r="C307" s="1064"/>
      <c r="D307" s="1064"/>
      <c r="E307" s="1064"/>
      <c r="F307" s="1064"/>
      <c r="G307" s="1065"/>
      <c r="H307" s="990">
        <f>SUM(H286:H306)</f>
        <v>264643.84000000008</v>
      </c>
    </row>
    <row r="308" spans="1:8">
      <c r="A308" s="978">
        <v>4411</v>
      </c>
      <c r="B308" s="196" t="s">
        <v>2159</v>
      </c>
      <c r="C308" s="978"/>
      <c r="D308" s="978" t="s">
        <v>2247</v>
      </c>
      <c r="E308" s="984" t="s">
        <v>2693</v>
      </c>
      <c r="F308" s="986" t="s">
        <v>2473</v>
      </c>
      <c r="G308" s="988" t="s">
        <v>2472</v>
      </c>
      <c r="H308" s="989">
        <v>19720</v>
      </c>
    </row>
    <row r="309" spans="1:8">
      <c r="A309" s="978">
        <v>4411</v>
      </c>
      <c r="B309" s="196" t="s">
        <v>2159</v>
      </c>
      <c r="C309" s="978"/>
      <c r="D309" s="978" t="s">
        <v>2247</v>
      </c>
      <c r="E309" s="984" t="s">
        <v>2346</v>
      </c>
      <c r="F309" s="986" t="s">
        <v>2473</v>
      </c>
      <c r="G309" s="988" t="s">
        <v>2472</v>
      </c>
      <c r="H309" s="989">
        <v>20670</v>
      </c>
    </row>
    <row r="310" spans="1:8">
      <c r="A310" s="1063" t="s">
        <v>2777</v>
      </c>
      <c r="B310" s="1064"/>
      <c r="C310" s="1064"/>
      <c r="D310" s="1064"/>
      <c r="E310" s="1064"/>
      <c r="F310" s="1064"/>
      <c r="G310" s="1065"/>
      <c r="H310" s="990">
        <f>SUM(H308:H309)</f>
        <v>40390</v>
      </c>
    </row>
    <row r="311" spans="1:8" ht="27.75">
      <c r="A311" s="978">
        <v>4411</v>
      </c>
      <c r="B311" s="196" t="s">
        <v>2159</v>
      </c>
      <c r="C311" s="978"/>
      <c r="D311" s="978" t="s">
        <v>2247</v>
      </c>
      <c r="E311" s="984" t="s">
        <v>2649</v>
      </c>
      <c r="F311" s="986" t="s">
        <v>2473</v>
      </c>
      <c r="G311" s="988" t="s">
        <v>2472</v>
      </c>
      <c r="H311" s="989">
        <v>75000</v>
      </c>
    </row>
    <row r="312" spans="1:8">
      <c r="A312" s="978">
        <v>4411</v>
      </c>
      <c r="B312" s="196" t="s">
        <v>2159</v>
      </c>
      <c r="C312" s="978"/>
      <c r="D312" s="978" t="s">
        <v>2247</v>
      </c>
      <c r="E312" s="984" t="s">
        <v>2694</v>
      </c>
      <c r="F312" s="986" t="s">
        <v>2695</v>
      </c>
      <c r="G312" s="988" t="s">
        <v>2472</v>
      </c>
      <c r="H312" s="989">
        <v>7495</v>
      </c>
    </row>
    <row r="313" spans="1:8">
      <c r="A313" s="978">
        <v>4411</v>
      </c>
      <c r="B313" s="196" t="s">
        <v>2159</v>
      </c>
      <c r="C313" s="978"/>
      <c r="D313" s="978" t="s">
        <v>2247</v>
      </c>
      <c r="E313" s="984" t="s">
        <v>2696</v>
      </c>
      <c r="F313" s="986" t="s">
        <v>2697</v>
      </c>
      <c r="G313" s="988" t="s">
        <v>2472</v>
      </c>
      <c r="H313" s="989">
        <v>9250</v>
      </c>
    </row>
    <row r="314" spans="1:8">
      <c r="A314" s="978">
        <v>4411</v>
      </c>
      <c r="B314" s="196" t="s">
        <v>2159</v>
      </c>
      <c r="C314" s="978"/>
      <c r="D314" s="978" t="s">
        <v>2247</v>
      </c>
      <c r="E314" s="984" t="s">
        <v>2698</v>
      </c>
      <c r="F314" s="986" t="s">
        <v>2699</v>
      </c>
      <c r="G314" s="988" t="s">
        <v>2472</v>
      </c>
      <c r="H314" s="989">
        <v>8995</v>
      </c>
    </row>
    <row r="315" spans="1:8">
      <c r="A315" s="978">
        <v>4411</v>
      </c>
      <c r="B315" s="196" t="s">
        <v>2159</v>
      </c>
      <c r="C315" s="978"/>
      <c r="D315" s="978" t="s">
        <v>2247</v>
      </c>
      <c r="E315" s="984" t="s">
        <v>2700</v>
      </c>
      <c r="F315" s="986" t="s">
        <v>2701</v>
      </c>
      <c r="G315" s="988" t="s">
        <v>2472</v>
      </c>
      <c r="H315" s="989">
        <v>7495</v>
      </c>
    </row>
    <row r="316" spans="1:8">
      <c r="A316" s="978">
        <v>4411</v>
      </c>
      <c r="B316" s="196" t="s">
        <v>2159</v>
      </c>
      <c r="C316" s="978"/>
      <c r="D316" s="978" t="s">
        <v>2247</v>
      </c>
      <c r="E316" s="984" t="s">
        <v>2702</v>
      </c>
      <c r="F316" s="986" t="s">
        <v>2703</v>
      </c>
      <c r="G316" s="988" t="s">
        <v>2472</v>
      </c>
      <c r="H316" s="989">
        <v>7495</v>
      </c>
    </row>
    <row r="317" spans="1:8">
      <c r="A317" s="978">
        <v>4411</v>
      </c>
      <c r="B317" s="196" t="s">
        <v>2159</v>
      </c>
      <c r="C317" s="978"/>
      <c r="D317" s="978" t="s">
        <v>2247</v>
      </c>
      <c r="E317" s="984" t="s">
        <v>2704</v>
      </c>
      <c r="F317" s="986" t="s">
        <v>2670</v>
      </c>
      <c r="G317" s="988" t="s">
        <v>2472</v>
      </c>
      <c r="H317" s="989">
        <v>9955</v>
      </c>
    </row>
    <row r="318" spans="1:8">
      <c r="A318" s="978">
        <v>4411</v>
      </c>
      <c r="B318" s="196" t="s">
        <v>2159</v>
      </c>
      <c r="C318" s="978"/>
      <c r="D318" s="978" t="s">
        <v>2247</v>
      </c>
      <c r="E318" s="984" t="s">
        <v>2705</v>
      </c>
      <c r="F318" s="986" t="s">
        <v>2706</v>
      </c>
      <c r="G318" s="988" t="s">
        <v>2472</v>
      </c>
      <c r="H318" s="989">
        <v>9955</v>
      </c>
    </row>
    <row r="319" spans="1:8">
      <c r="A319" s="978">
        <v>4411</v>
      </c>
      <c r="B319" s="196" t="s">
        <v>2159</v>
      </c>
      <c r="C319" s="978"/>
      <c r="D319" s="978" t="s">
        <v>2247</v>
      </c>
      <c r="E319" s="984" t="s">
        <v>2707</v>
      </c>
      <c r="F319" s="986" t="s">
        <v>2708</v>
      </c>
      <c r="G319" s="988" t="s">
        <v>2472</v>
      </c>
      <c r="H319" s="989">
        <v>9955</v>
      </c>
    </row>
    <row r="320" spans="1:8">
      <c r="A320" s="978">
        <v>4411</v>
      </c>
      <c r="B320" s="196" t="s">
        <v>2159</v>
      </c>
      <c r="C320" s="978"/>
      <c r="D320" s="978" t="s">
        <v>2247</v>
      </c>
      <c r="E320" s="984" t="s">
        <v>2709</v>
      </c>
      <c r="F320" s="986" t="s">
        <v>2710</v>
      </c>
      <c r="G320" s="988" t="s">
        <v>2472</v>
      </c>
      <c r="H320" s="989">
        <v>9955</v>
      </c>
    </row>
    <row r="321" spans="1:8">
      <c r="A321" s="978">
        <v>4411</v>
      </c>
      <c r="B321" s="196" t="s">
        <v>2159</v>
      </c>
      <c r="C321" s="978"/>
      <c r="D321" s="978" t="s">
        <v>2247</v>
      </c>
      <c r="E321" s="984" t="s">
        <v>2711</v>
      </c>
      <c r="F321" s="986" t="s">
        <v>2712</v>
      </c>
      <c r="G321" s="988" t="s">
        <v>2472</v>
      </c>
      <c r="H321" s="989">
        <v>9955</v>
      </c>
    </row>
    <row r="322" spans="1:8">
      <c r="A322" s="978">
        <v>4411</v>
      </c>
      <c r="B322" s="196" t="s">
        <v>2159</v>
      </c>
      <c r="C322" s="978"/>
      <c r="D322" s="978" t="s">
        <v>2247</v>
      </c>
      <c r="E322" s="984" t="s">
        <v>2375</v>
      </c>
      <c r="F322" s="986" t="s">
        <v>2376</v>
      </c>
      <c r="G322" s="988" t="s">
        <v>2472</v>
      </c>
      <c r="H322" s="989">
        <v>9955</v>
      </c>
    </row>
    <row r="323" spans="1:8">
      <c r="A323" s="978">
        <v>4411</v>
      </c>
      <c r="B323" s="196" t="s">
        <v>2159</v>
      </c>
      <c r="C323" s="978"/>
      <c r="D323" s="978" t="s">
        <v>2247</v>
      </c>
      <c r="E323" s="984" t="s">
        <v>2663</v>
      </c>
      <c r="F323" s="986" t="s">
        <v>2664</v>
      </c>
      <c r="G323" s="988" t="s">
        <v>2472</v>
      </c>
      <c r="H323" s="989">
        <v>9955</v>
      </c>
    </row>
    <row r="324" spans="1:8">
      <c r="A324" s="978">
        <v>4411</v>
      </c>
      <c r="B324" s="196" t="s">
        <v>2159</v>
      </c>
      <c r="C324" s="978"/>
      <c r="D324" s="978" t="s">
        <v>2247</v>
      </c>
      <c r="E324" s="984" t="s">
        <v>2713</v>
      </c>
      <c r="F324" s="986" t="s">
        <v>2714</v>
      </c>
      <c r="G324" s="988" t="s">
        <v>2472</v>
      </c>
      <c r="H324" s="989">
        <v>9955</v>
      </c>
    </row>
    <row r="325" spans="1:8">
      <c r="A325" s="978">
        <v>4411</v>
      </c>
      <c r="B325" s="196" t="s">
        <v>2159</v>
      </c>
      <c r="C325" s="978"/>
      <c r="D325" s="978" t="s">
        <v>2247</v>
      </c>
      <c r="E325" s="984" t="s">
        <v>2688</v>
      </c>
      <c r="F325" s="986" t="s">
        <v>2516</v>
      </c>
      <c r="G325" s="988" t="s">
        <v>2472</v>
      </c>
      <c r="H325" s="989">
        <v>9955</v>
      </c>
    </row>
    <row r="326" spans="1:8">
      <c r="A326" s="978">
        <v>4411</v>
      </c>
      <c r="B326" s="196" t="s">
        <v>2159</v>
      </c>
      <c r="C326" s="978"/>
      <c r="D326" s="978" t="s">
        <v>2247</v>
      </c>
      <c r="E326" s="984" t="s">
        <v>2715</v>
      </c>
      <c r="F326" s="986" t="s">
        <v>2415</v>
      </c>
      <c r="G326" s="988" t="s">
        <v>2472</v>
      </c>
      <c r="H326" s="989">
        <v>9955</v>
      </c>
    </row>
    <row r="327" spans="1:8">
      <c r="A327" s="978">
        <v>4411</v>
      </c>
      <c r="B327" s="196" t="s">
        <v>2159</v>
      </c>
      <c r="C327" s="978"/>
      <c r="D327" s="978" t="s">
        <v>2247</v>
      </c>
      <c r="E327" s="984" t="s">
        <v>2517</v>
      </c>
      <c r="F327" s="986" t="s">
        <v>2518</v>
      </c>
      <c r="G327" s="988" t="s">
        <v>2472</v>
      </c>
      <c r="H327" s="989">
        <v>9955</v>
      </c>
    </row>
    <row r="328" spans="1:8">
      <c r="A328" s="978">
        <v>4411</v>
      </c>
      <c r="B328" s="196" t="s">
        <v>2159</v>
      </c>
      <c r="C328" s="978"/>
      <c r="D328" s="978" t="s">
        <v>2247</v>
      </c>
      <c r="E328" s="984" t="s">
        <v>2355</v>
      </c>
      <c r="F328" s="986" t="s">
        <v>2356</v>
      </c>
      <c r="G328" s="988" t="s">
        <v>2472</v>
      </c>
      <c r="H328" s="989">
        <v>9955</v>
      </c>
    </row>
    <row r="329" spans="1:8">
      <c r="A329" s="978">
        <v>4411</v>
      </c>
      <c r="B329" s="196" t="s">
        <v>2159</v>
      </c>
      <c r="C329" s="978"/>
      <c r="D329" s="978" t="s">
        <v>2247</v>
      </c>
      <c r="E329" s="984" t="s">
        <v>2504</v>
      </c>
      <c r="F329" s="986" t="s">
        <v>2505</v>
      </c>
      <c r="G329" s="988" t="s">
        <v>2472</v>
      </c>
      <c r="H329" s="989">
        <v>9955</v>
      </c>
    </row>
    <row r="330" spans="1:8">
      <c r="A330" s="978">
        <v>4411</v>
      </c>
      <c r="B330" s="196" t="s">
        <v>2317</v>
      </c>
      <c r="C330" s="978"/>
      <c r="D330" s="978" t="s">
        <v>2247</v>
      </c>
      <c r="E330" s="984" t="s">
        <v>2497</v>
      </c>
      <c r="F330" s="986" t="s">
        <v>2498</v>
      </c>
      <c r="G330" s="988" t="s">
        <v>2472</v>
      </c>
      <c r="H330" s="989">
        <v>9955</v>
      </c>
    </row>
    <row r="331" spans="1:8">
      <c r="A331" s="978">
        <v>4411</v>
      </c>
      <c r="B331" s="196" t="s">
        <v>2317</v>
      </c>
      <c r="C331" s="978"/>
      <c r="D331" s="978" t="s">
        <v>2247</v>
      </c>
      <c r="E331" s="984" t="s">
        <v>2513</v>
      </c>
      <c r="F331" s="986" t="s">
        <v>2514</v>
      </c>
      <c r="G331" s="988" t="s">
        <v>2472</v>
      </c>
      <c r="H331" s="989">
        <v>9955</v>
      </c>
    </row>
    <row r="332" spans="1:8">
      <c r="A332" s="978">
        <v>4411</v>
      </c>
      <c r="B332" s="196" t="s">
        <v>2317</v>
      </c>
      <c r="C332" s="978"/>
      <c r="D332" s="978" t="s">
        <v>2247</v>
      </c>
      <c r="E332" s="984" t="s">
        <v>2654</v>
      </c>
      <c r="F332" s="986" t="s">
        <v>2655</v>
      </c>
      <c r="G332" s="988" t="s">
        <v>2472</v>
      </c>
      <c r="H332" s="989">
        <v>9955</v>
      </c>
    </row>
    <row r="333" spans="1:8">
      <c r="A333" s="978">
        <v>4411</v>
      </c>
      <c r="B333" s="196" t="s">
        <v>2317</v>
      </c>
      <c r="C333" s="978"/>
      <c r="D333" s="978" t="s">
        <v>2247</v>
      </c>
      <c r="E333" s="984" t="s">
        <v>2346</v>
      </c>
      <c r="F333" s="986" t="s">
        <v>2473</v>
      </c>
      <c r="G333" s="988" t="s">
        <v>2472</v>
      </c>
      <c r="H333" s="989">
        <v>41375</v>
      </c>
    </row>
    <row r="334" spans="1:8">
      <c r="A334" s="978">
        <v>4411</v>
      </c>
      <c r="B334" s="196" t="s">
        <v>2317</v>
      </c>
      <c r="C334" s="978"/>
      <c r="D334" s="978" t="s">
        <v>2247</v>
      </c>
      <c r="E334" s="984" t="s">
        <v>2346</v>
      </c>
      <c r="F334" s="986" t="s">
        <v>2473</v>
      </c>
      <c r="G334" s="988" t="s">
        <v>2472</v>
      </c>
      <c r="H334" s="989">
        <v>30890</v>
      </c>
    </row>
    <row r="335" spans="1:8">
      <c r="A335" s="1063" t="s">
        <v>2778</v>
      </c>
      <c r="B335" s="1064"/>
      <c r="C335" s="1064"/>
      <c r="D335" s="1064"/>
      <c r="E335" s="1064"/>
      <c r="F335" s="1064"/>
      <c r="G335" s="1065"/>
      <c r="H335" s="990">
        <f>SUM(H311:H334)</f>
        <v>347275</v>
      </c>
    </row>
    <row r="336" spans="1:8">
      <c r="A336" s="978">
        <v>4411</v>
      </c>
      <c r="B336" s="196" t="s">
        <v>2317</v>
      </c>
      <c r="C336" s="978"/>
      <c r="D336" s="978" t="s">
        <v>2247</v>
      </c>
      <c r="E336" s="984" t="s">
        <v>2346</v>
      </c>
      <c r="F336" s="986" t="s">
        <v>2473</v>
      </c>
      <c r="G336" s="988" t="s">
        <v>2472</v>
      </c>
      <c r="H336" s="989">
        <v>19130</v>
      </c>
    </row>
    <row r="337" spans="1:8">
      <c r="A337" s="978">
        <v>4411</v>
      </c>
      <c r="B337" s="196" t="s">
        <v>2317</v>
      </c>
      <c r="C337" s="978"/>
      <c r="D337" s="978" t="s">
        <v>2247</v>
      </c>
      <c r="E337" s="984" t="s">
        <v>2383</v>
      </c>
      <c r="F337" s="986" t="s">
        <v>2384</v>
      </c>
      <c r="G337" s="988" t="s">
        <v>2472</v>
      </c>
      <c r="H337" s="989">
        <v>3000</v>
      </c>
    </row>
    <row r="338" spans="1:8">
      <c r="A338" s="978">
        <v>4411</v>
      </c>
      <c r="B338" s="196" t="s">
        <v>2317</v>
      </c>
      <c r="C338" s="978"/>
      <c r="D338" s="978" t="s">
        <v>2247</v>
      </c>
      <c r="E338" s="984" t="s">
        <v>2716</v>
      </c>
      <c r="F338" s="986" t="s">
        <v>2717</v>
      </c>
      <c r="G338" s="988" t="s">
        <v>2472</v>
      </c>
      <c r="H338" s="989">
        <v>3000</v>
      </c>
    </row>
    <row r="339" spans="1:8">
      <c r="A339" s="978">
        <v>4411</v>
      </c>
      <c r="B339" s="196" t="s">
        <v>2317</v>
      </c>
      <c r="C339" s="978"/>
      <c r="D339" s="978" t="s">
        <v>2247</v>
      </c>
      <c r="E339" s="984" t="s">
        <v>2718</v>
      </c>
      <c r="F339" s="986" t="s">
        <v>2719</v>
      </c>
      <c r="G339" s="988" t="s">
        <v>2472</v>
      </c>
      <c r="H339" s="989">
        <v>3000</v>
      </c>
    </row>
    <row r="340" spans="1:8">
      <c r="A340" s="978">
        <v>4411</v>
      </c>
      <c r="B340" s="196" t="s">
        <v>2317</v>
      </c>
      <c r="C340" s="978"/>
      <c r="D340" s="978" t="s">
        <v>2247</v>
      </c>
      <c r="E340" s="984" t="s">
        <v>2720</v>
      </c>
      <c r="F340" s="986" t="s">
        <v>2721</v>
      </c>
      <c r="G340" s="988" t="s">
        <v>2472</v>
      </c>
      <c r="H340" s="989">
        <v>3000</v>
      </c>
    </row>
    <row r="341" spans="1:8">
      <c r="A341" s="978">
        <v>4411</v>
      </c>
      <c r="B341" s="196" t="s">
        <v>2317</v>
      </c>
      <c r="C341" s="978"/>
      <c r="D341" s="978" t="s">
        <v>2247</v>
      </c>
      <c r="E341" s="984" t="s">
        <v>2722</v>
      </c>
      <c r="F341" s="986" t="s">
        <v>2723</v>
      </c>
      <c r="G341" s="988" t="s">
        <v>2472</v>
      </c>
      <c r="H341" s="989">
        <v>3000</v>
      </c>
    </row>
    <row r="342" spans="1:8">
      <c r="A342" s="978">
        <v>4411</v>
      </c>
      <c r="B342" s="196" t="s">
        <v>2317</v>
      </c>
      <c r="C342" s="978"/>
      <c r="D342" s="978" t="s">
        <v>2247</v>
      </c>
      <c r="E342" s="984" t="s">
        <v>2724</v>
      </c>
      <c r="F342" s="986" t="s">
        <v>2725</v>
      </c>
      <c r="G342" s="988" t="s">
        <v>2472</v>
      </c>
      <c r="H342" s="989">
        <v>3000</v>
      </c>
    </row>
    <row r="343" spans="1:8">
      <c r="A343" s="978">
        <v>4411</v>
      </c>
      <c r="B343" s="196" t="s">
        <v>2317</v>
      </c>
      <c r="C343" s="978"/>
      <c r="D343" s="978" t="s">
        <v>2247</v>
      </c>
      <c r="E343" s="984" t="s">
        <v>2726</v>
      </c>
      <c r="F343" s="986" t="s">
        <v>2727</v>
      </c>
      <c r="G343" s="988" t="s">
        <v>2472</v>
      </c>
      <c r="H343" s="989">
        <v>3000</v>
      </c>
    </row>
    <row r="344" spans="1:8">
      <c r="A344" s="978">
        <v>4411</v>
      </c>
      <c r="B344" s="196" t="s">
        <v>2317</v>
      </c>
      <c r="C344" s="978"/>
      <c r="D344" s="978" t="s">
        <v>2247</v>
      </c>
      <c r="E344" s="984" t="s">
        <v>2728</v>
      </c>
      <c r="F344" s="986" t="s">
        <v>2729</v>
      </c>
      <c r="G344" s="988" t="s">
        <v>2472</v>
      </c>
      <c r="H344" s="989">
        <v>3000</v>
      </c>
    </row>
    <row r="345" spans="1:8">
      <c r="A345" s="978">
        <v>4411</v>
      </c>
      <c r="B345" s="196" t="s">
        <v>2317</v>
      </c>
      <c r="C345" s="978"/>
      <c r="D345" s="978" t="s">
        <v>2247</v>
      </c>
      <c r="E345" s="984" t="s">
        <v>2730</v>
      </c>
      <c r="F345" s="986" t="s">
        <v>2731</v>
      </c>
      <c r="G345" s="988" t="s">
        <v>2472</v>
      </c>
      <c r="H345" s="989">
        <v>3000</v>
      </c>
    </row>
    <row r="346" spans="1:8">
      <c r="A346" s="978">
        <v>4411</v>
      </c>
      <c r="B346" s="196" t="s">
        <v>2317</v>
      </c>
      <c r="C346" s="978"/>
      <c r="D346" s="978" t="s">
        <v>2247</v>
      </c>
      <c r="E346" s="984" t="s">
        <v>2627</v>
      </c>
      <c r="F346" s="986" t="s">
        <v>2628</v>
      </c>
      <c r="G346" s="988" t="s">
        <v>2472</v>
      </c>
      <c r="H346" s="989">
        <v>3000</v>
      </c>
    </row>
    <row r="347" spans="1:8">
      <c r="A347" s="978">
        <v>4411</v>
      </c>
      <c r="B347" s="196" t="s">
        <v>2317</v>
      </c>
      <c r="C347" s="978"/>
      <c r="D347" s="978" t="s">
        <v>2247</v>
      </c>
      <c r="E347" s="984" t="s">
        <v>2732</v>
      </c>
      <c r="F347" s="986" t="s">
        <v>2733</v>
      </c>
      <c r="G347" s="988" t="s">
        <v>2472</v>
      </c>
      <c r="H347" s="989">
        <v>3000</v>
      </c>
    </row>
    <row r="348" spans="1:8">
      <c r="A348" s="978">
        <v>4411</v>
      </c>
      <c r="B348" s="196" t="s">
        <v>2317</v>
      </c>
      <c r="C348" s="978"/>
      <c r="D348" s="978" t="s">
        <v>2247</v>
      </c>
      <c r="E348" s="984" t="s">
        <v>2734</v>
      </c>
      <c r="F348" s="986" t="s">
        <v>2735</v>
      </c>
      <c r="G348" s="988" t="s">
        <v>2472</v>
      </c>
      <c r="H348" s="989">
        <v>3500</v>
      </c>
    </row>
    <row r="349" spans="1:8">
      <c r="A349" s="978">
        <v>4411</v>
      </c>
      <c r="B349" s="196" t="s">
        <v>2317</v>
      </c>
      <c r="C349" s="978"/>
      <c r="D349" s="978" t="s">
        <v>2247</v>
      </c>
      <c r="E349" s="984" t="s">
        <v>2736</v>
      </c>
      <c r="F349" s="986" t="s">
        <v>2737</v>
      </c>
      <c r="G349" s="988" t="s">
        <v>2472</v>
      </c>
      <c r="H349" s="989">
        <v>3500</v>
      </c>
    </row>
    <row r="350" spans="1:8">
      <c r="A350" s="978">
        <v>4411</v>
      </c>
      <c r="B350" s="196" t="s">
        <v>2317</v>
      </c>
      <c r="C350" s="978"/>
      <c r="D350" s="978" t="s">
        <v>2247</v>
      </c>
      <c r="E350" s="984" t="s">
        <v>2738</v>
      </c>
      <c r="F350" s="986" t="s">
        <v>2739</v>
      </c>
      <c r="G350" s="988" t="s">
        <v>2472</v>
      </c>
      <c r="H350" s="989">
        <v>3000</v>
      </c>
    </row>
    <row r="351" spans="1:8">
      <c r="A351" s="978">
        <v>4411</v>
      </c>
      <c r="B351" s="196" t="s">
        <v>2317</v>
      </c>
      <c r="C351" s="978"/>
      <c r="D351" s="978" t="s">
        <v>2247</v>
      </c>
      <c r="E351" s="984" t="s">
        <v>2740</v>
      </c>
      <c r="F351" s="986" t="s">
        <v>2741</v>
      </c>
      <c r="G351" s="988" t="s">
        <v>2472</v>
      </c>
      <c r="H351" s="989">
        <v>3000</v>
      </c>
    </row>
    <row r="352" spans="1:8">
      <c r="A352" s="978">
        <v>4411</v>
      </c>
      <c r="B352" s="196" t="s">
        <v>2317</v>
      </c>
      <c r="C352" s="978"/>
      <c r="D352" s="978" t="s">
        <v>2247</v>
      </c>
      <c r="E352" s="984" t="s">
        <v>2742</v>
      </c>
      <c r="F352" s="986" t="s">
        <v>2743</v>
      </c>
      <c r="G352" s="988" t="s">
        <v>2472</v>
      </c>
      <c r="H352" s="989">
        <v>3000</v>
      </c>
    </row>
    <row r="353" spans="1:8">
      <c r="A353" s="978">
        <v>4411</v>
      </c>
      <c r="B353" s="196" t="s">
        <v>2317</v>
      </c>
      <c r="C353" s="978"/>
      <c r="D353" s="978" t="s">
        <v>2247</v>
      </c>
      <c r="E353" s="984" t="s">
        <v>2744</v>
      </c>
      <c r="F353" s="986" t="s">
        <v>2745</v>
      </c>
      <c r="G353" s="988" t="s">
        <v>2472</v>
      </c>
      <c r="H353" s="989">
        <v>3000</v>
      </c>
    </row>
    <row r="354" spans="1:8">
      <c r="A354" s="978">
        <v>4411</v>
      </c>
      <c r="B354" s="196" t="s">
        <v>2317</v>
      </c>
      <c r="C354" s="978"/>
      <c r="D354" s="978" t="s">
        <v>2247</v>
      </c>
      <c r="E354" s="984" t="s">
        <v>2746</v>
      </c>
      <c r="F354" s="986" t="s">
        <v>2747</v>
      </c>
      <c r="G354" s="988" t="s">
        <v>2472</v>
      </c>
      <c r="H354" s="989">
        <v>3000</v>
      </c>
    </row>
    <row r="355" spans="1:8">
      <c r="A355" s="978">
        <v>4411</v>
      </c>
      <c r="B355" s="196" t="s">
        <v>2317</v>
      </c>
      <c r="C355" s="978"/>
      <c r="D355" s="978" t="s">
        <v>2247</v>
      </c>
      <c r="E355" s="984" t="s">
        <v>2748</v>
      </c>
      <c r="F355" s="986" t="s">
        <v>2749</v>
      </c>
      <c r="G355" s="988" t="s">
        <v>2472</v>
      </c>
      <c r="H355" s="989">
        <v>3000</v>
      </c>
    </row>
    <row r="356" spans="1:8">
      <c r="A356" s="978">
        <v>4411</v>
      </c>
      <c r="B356" s="196" t="s">
        <v>2317</v>
      </c>
      <c r="C356" s="978"/>
      <c r="D356" s="978" t="s">
        <v>2247</v>
      </c>
      <c r="E356" s="984" t="s">
        <v>2750</v>
      </c>
      <c r="F356" s="986" t="s">
        <v>2751</v>
      </c>
      <c r="G356" s="988" t="s">
        <v>2472</v>
      </c>
      <c r="H356" s="989">
        <v>3000</v>
      </c>
    </row>
    <row r="357" spans="1:8">
      <c r="A357" s="978">
        <v>4411</v>
      </c>
      <c r="B357" s="196" t="s">
        <v>2317</v>
      </c>
      <c r="C357" s="978"/>
      <c r="D357" s="978" t="s">
        <v>2247</v>
      </c>
      <c r="E357" s="984" t="s">
        <v>2752</v>
      </c>
      <c r="F357" s="986" t="s">
        <v>2753</v>
      </c>
      <c r="G357" s="988" t="s">
        <v>2472</v>
      </c>
      <c r="H357" s="989">
        <v>3000</v>
      </c>
    </row>
    <row r="358" spans="1:8">
      <c r="A358" s="978">
        <v>4411</v>
      </c>
      <c r="B358" s="196" t="s">
        <v>2317</v>
      </c>
      <c r="C358" s="978"/>
      <c r="D358" s="978" t="s">
        <v>2247</v>
      </c>
      <c r="E358" s="984" t="s">
        <v>2754</v>
      </c>
      <c r="F358" s="986" t="s">
        <v>2755</v>
      </c>
      <c r="G358" s="988" t="s">
        <v>2472</v>
      </c>
      <c r="H358" s="989">
        <v>3000</v>
      </c>
    </row>
    <row r="359" spans="1:8">
      <c r="A359" s="978">
        <v>4411</v>
      </c>
      <c r="B359" s="196" t="s">
        <v>2317</v>
      </c>
      <c r="C359" s="978"/>
      <c r="D359" s="978" t="s">
        <v>2247</v>
      </c>
      <c r="E359" s="984" t="s">
        <v>2756</v>
      </c>
      <c r="F359" s="986" t="s">
        <v>2757</v>
      </c>
      <c r="G359" s="988" t="s">
        <v>2472</v>
      </c>
      <c r="H359" s="989">
        <v>3000</v>
      </c>
    </row>
    <row r="360" spans="1:8">
      <c r="A360" s="978">
        <v>4411</v>
      </c>
      <c r="B360" s="196" t="s">
        <v>2317</v>
      </c>
      <c r="C360" s="978"/>
      <c r="D360" s="978" t="s">
        <v>2247</v>
      </c>
      <c r="E360" s="984" t="s">
        <v>2758</v>
      </c>
      <c r="F360" s="986" t="s">
        <v>2759</v>
      </c>
      <c r="G360" s="988" t="s">
        <v>2472</v>
      </c>
      <c r="H360" s="989">
        <v>3000</v>
      </c>
    </row>
    <row r="361" spans="1:8">
      <c r="A361" s="978">
        <v>4411</v>
      </c>
      <c r="B361" s="196" t="s">
        <v>2317</v>
      </c>
      <c r="C361" s="978"/>
      <c r="D361" s="978" t="s">
        <v>2247</v>
      </c>
      <c r="E361" s="984" t="s">
        <v>2398</v>
      </c>
      <c r="F361" s="986" t="s">
        <v>2399</v>
      </c>
      <c r="G361" s="988" t="s">
        <v>2472</v>
      </c>
      <c r="H361" s="989">
        <v>3000</v>
      </c>
    </row>
    <row r="362" spans="1:8">
      <c r="A362" s="978">
        <v>4411</v>
      </c>
      <c r="B362" s="196" t="s">
        <v>2317</v>
      </c>
      <c r="C362" s="978"/>
      <c r="D362" s="978" t="s">
        <v>2247</v>
      </c>
      <c r="E362" s="984" t="s">
        <v>2760</v>
      </c>
      <c r="F362" s="986" t="s">
        <v>2761</v>
      </c>
      <c r="G362" s="988" t="s">
        <v>2472</v>
      </c>
      <c r="H362" s="989">
        <v>3000</v>
      </c>
    </row>
    <row r="363" spans="1:8">
      <c r="A363" s="978">
        <v>4411</v>
      </c>
      <c r="B363" s="196" t="s">
        <v>2317</v>
      </c>
      <c r="C363" s="978"/>
      <c r="D363" s="978" t="s">
        <v>2247</v>
      </c>
      <c r="E363" s="984" t="s">
        <v>2762</v>
      </c>
      <c r="F363" s="986" t="s">
        <v>2763</v>
      </c>
      <c r="G363" s="988" t="s">
        <v>2472</v>
      </c>
      <c r="H363" s="989">
        <v>3000</v>
      </c>
    </row>
    <row r="364" spans="1:8">
      <c r="A364" s="978">
        <v>4411</v>
      </c>
      <c r="B364" s="196" t="s">
        <v>2317</v>
      </c>
      <c r="C364" s="978"/>
      <c r="D364" s="978" t="s">
        <v>2247</v>
      </c>
      <c r="E364" s="984" t="s">
        <v>2764</v>
      </c>
      <c r="F364" s="986" t="s">
        <v>2765</v>
      </c>
      <c r="G364" s="988" t="s">
        <v>2472</v>
      </c>
      <c r="H364" s="989">
        <v>3000</v>
      </c>
    </row>
    <row r="365" spans="1:8">
      <c r="A365" s="978">
        <v>4411</v>
      </c>
      <c r="B365" s="196" t="s">
        <v>2317</v>
      </c>
      <c r="C365" s="978"/>
      <c r="D365" s="978" t="s">
        <v>2247</v>
      </c>
      <c r="E365" s="984" t="s">
        <v>2766</v>
      </c>
      <c r="F365" s="986" t="s">
        <v>2767</v>
      </c>
      <c r="G365" s="988" t="s">
        <v>2472</v>
      </c>
      <c r="H365" s="989">
        <v>3000</v>
      </c>
    </row>
    <row r="366" spans="1:8">
      <c r="A366" s="978">
        <v>4411</v>
      </c>
      <c r="B366" s="196" t="s">
        <v>2317</v>
      </c>
      <c r="C366" s="978"/>
      <c r="D366" s="978" t="s">
        <v>2247</v>
      </c>
      <c r="E366" s="984" t="s">
        <v>2768</v>
      </c>
      <c r="F366" s="986" t="s">
        <v>2378</v>
      </c>
      <c r="G366" s="988" t="s">
        <v>2472</v>
      </c>
      <c r="H366" s="989">
        <v>3000</v>
      </c>
    </row>
    <row r="367" spans="1:8">
      <c r="A367" s="978">
        <v>4411</v>
      </c>
      <c r="B367" s="196" t="s">
        <v>2317</v>
      </c>
      <c r="C367" s="978"/>
      <c r="D367" s="978" t="s">
        <v>2247</v>
      </c>
      <c r="E367" s="984" t="s">
        <v>2513</v>
      </c>
      <c r="F367" s="986" t="s">
        <v>2514</v>
      </c>
      <c r="G367" s="988" t="s">
        <v>2472</v>
      </c>
      <c r="H367" s="989">
        <v>3000</v>
      </c>
    </row>
    <row r="368" spans="1:8">
      <c r="A368" s="978">
        <v>4411</v>
      </c>
      <c r="B368" s="196" t="s">
        <v>2317</v>
      </c>
      <c r="C368" s="978"/>
      <c r="D368" s="978" t="s">
        <v>2247</v>
      </c>
      <c r="E368" s="984" t="s">
        <v>2769</v>
      </c>
      <c r="F368" s="986" t="s">
        <v>2770</v>
      </c>
      <c r="G368" s="988" t="s">
        <v>2472</v>
      </c>
      <c r="H368" s="989">
        <v>3000</v>
      </c>
    </row>
    <row r="369" spans="1:10">
      <c r="A369" s="978">
        <v>4411</v>
      </c>
      <c r="B369" s="196" t="s">
        <v>2317</v>
      </c>
      <c r="C369" s="978"/>
      <c r="D369" s="978" t="s">
        <v>2247</v>
      </c>
      <c r="E369" s="984" t="s">
        <v>2771</v>
      </c>
      <c r="F369" s="986" t="s">
        <v>2772</v>
      </c>
      <c r="G369" s="988" t="s">
        <v>2472</v>
      </c>
      <c r="H369" s="989">
        <v>3000</v>
      </c>
    </row>
    <row r="370" spans="1:10">
      <c r="A370" s="978">
        <v>4411</v>
      </c>
      <c r="B370" s="196" t="s">
        <v>2317</v>
      </c>
      <c r="C370" s="978"/>
      <c r="D370" s="978" t="s">
        <v>2247</v>
      </c>
      <c r="E370" s="984" t="s">
        <v>2773</v>
      </c>
      <c r="F370" s="986" t="s">
        <v>2774</v>
      </c>
      <c r="G370" s="988" t="s">
        <v>2472</v>
      </c>
      <c r="H370" s="989">
        <v>3000</v>
      </c>
    </row>
    <row r="371" spans="1:10">
      <c r="A371" s="978">
        <v>4411</v>
      </c>
      <c r="B371" s="196" t="s">
        <v>2317</v>
      </c>
      <c r="C371" s="978"/>
      <c r="D371" s="978" t="s">
        <v>2247</v>
      </c>
      <c r="E371" s="984" t="s">
        <v>2775</v>
      </c>
      <c r="F371" s="986" t="s">
        <v>2776</v>
      </c>
      <c r="G371" s="988" t="s">
        <v>2472</v>
      </c>
      <c r="H371" s="989">
        <v>3000</v>
      </c>
    </row>
    <row r="372" spans="1:10">
      <c r="A372" s="978">
        <v>4411</v>
      </c>
      <c r="B372" s="196" t="s">
        <v>2317</v>
      </c>
      <c r="C372" s="978"/>
      <c r="D372" s="978" t="s">
        <v>2247</v>
      </c>
      <c r="E372" s="984" t="s">
        <v>2346</v>
      </c>
      <c r="F372" s="986" t="s">
        <v>2473</v>
      </c>
      <c r="G372" s="988" t="s">
        <v>2472</v>
      </c>
      <c r="H372" s="989">
        <v>5512.32</v>
      </c>
    </row>
    <row r="373" spans="1:10" s="993" customFormat="1" ht="27.75">
      <c r="A373" s="988">
        <v>4411</v>
      </c>
      <c r="B373" s="991" t="s">
        <v>2317</v>
      </c>
      <c r="C373" s="988"/>
      <c r="D373" s="988" t="s">
        <v>2247</v>
      </c>
      <c r="E373" s="991" t="s">
        <v>2649</v>
      </c>
      <c r="F373" s="986" t="s">
        <v>2473</v>
      </c>
      <c r="G373" s="988" t="s">
        <v>2472</v>
      </c>
      <c r="H373" s="992">
        <v>50000.639999999999</v>
      </c>
    </row>
    <row r="374" spans="1:10">
      <c r="A374" s="1063" t="s">
        <v>2778</v>
      </c>
      <c r="B374" s="1064"/>
      <c r="C374" s="1064"/>
      <c r="D374" s="1064"/>
      <c r="E374" s="1064"/>
      <c r="F374" s="1064"/>
      <c r="G374" s="1065"/>
      <c r="H374" s="990">
        <f>SUM(H336:H373)</f>
        <v>180642.96000000002</v>
      </c>
    </row>
    <row r="375" spans="1:10">
      <c r="A375" s="1063" t="s">
        <v>2476</v>
      </c>
      <c r="B375" s="1064"/>
      <c r="C375" s="1064"/>
      <c r="D375" s="1064"/>
      <c r="E375" s="1064"/>
      <c r="F375" s="1064"/>
      <c r="G375" s="1065"/>
      <c r="H375" s="987">
        <f>+H46+H97+H116+H152+H190+H213+H285+H307+H310+H335+H374</f>
        <v>4387880.9300000006</v>
      </c>
      <c r="J375" s="724"/>
    </row>
    <row r="378" spans="1:10" s="3" customFormat="1" ht="12.75" customHeight="1">
      <c r="A378" s="347"/>
      <c r="C378" s="2"/>
      <c r="D378" s="2"/>
      <c r="E378" s="26"/>
      <c r="F378" s="2"/>
      <c r="G378" s="2"/>
      <c r="H378" s="982"/>
    </row>
    <row r="379" spans="1:10" s="3" customFormat="1" ht="12.75" customHeight="1">
      <c r="A379" s="347"/>
      <c r="C379" s="2"/>
      <c r="D379" s="2"/>
      <c r="E379" s="26"/>
      <c r="F379" s="2"/>
      <c r="G379" s="2"/>
      <c r="H379" s="982"/>
    </row>
    <row r="380" spans="1:10" s="3" customFormat="1" ht="12.75" customHeight="1">
      <c r="A380" s="347"/>
      <c r="C380" s="2"/>
      <c r="D380" s="2"/>
      <c r="E380" s="26"/>
      <c r="F380" s="2"/>
      <c r="G380" s="2"/>
      <c r="H380" s="982"/>
    </row>
    <row r="381" spans="1:10" s="3" customFormat="1" ht="12.75" customHeight="1">
      <c r="A381" s="347"/>
      <c r="C381" s="2"/>
      <c r="D381" s="2"/>
      <c r="E381" s="26"/>
      <c r="F381" s="2"/>
      <c r="G381" s="2"/>
      <c r="H381" s="982"/>
    </row>
  </sheetData>
  <mergeCells count="23">
    <mergeCell ref="A375:G375"/>
    <mergeCell ref="A213:G213"/>
    <mergeCell ref="A285:G285"/>
    <mergeCell ref="A307:G307"/>
    <mergeCell ref="A310:G310"/>
    <mergeCell ref="A335:G335"/>
    <mergeCell ref="A374:G374"/>
    <mergeCell ref="A116:G116"/>
    <mergeCell ref="A152:G152"/>
    <mergeCell ref="A190:G190"/>
    <mergeCell ref="I96:J96"/>
    <mergeCell ref="A46:G46"/>
    <mergeCell ref="A97:G97"/>
    <mergeCell ref="A2:H2"/>
    <mergeCell ref="A3:H3"/>
    <mergeCell ref="A4:H4"/>
    <mergeCell ref="H7:H8"/>
    <mergeCell ref="A7:A8"/>
    <mergeCell ref="B7:B8"/>
    <mergeCell ref="C7:D7"/>
    <mergeCell ref="G7:G8"/>
    <mergeCell ref="F7:F8"/>
    <mergeCell ref="E7:E8"/>
  </mergeCells>
  <printOptions horizontalCentered="1"/>
  <pageMargins left="0.43307086614173229" right="0.35433070866141736" top="0.5" bottom="0.55118110236220474" header="0.31496062992125984" footer="0.31496062992125984"/>
  <pageSetup scale="79" fitToHeight="0" orientation="landscape" verticalDpi="300" r:id="rId1"/>
  <headerFooter>
    <oddHeader>&amp;L&amp;"Arial,Normal"&amp;8ANEXOS&amp;R&amp;"Arial,Normal"&amp;8A4</oddHeader>
    <oddFooter>&amp;C“Bajo protesta de decir verdad declaramos que los Estados Financieros y sus notas, son razonablemente correctos y son responsabilidad del emisor”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22"/>
  <sheetViews>
    <sheetView zoomScaleNormal="100" zoomScaleSheetLayoutView="100" workbookViewId="0">
      <selection activeCell="A2" sqref="A2:N30"/>
    </sheetView>
  </sheetViews>
  <sheetFormatPr defaultColWidth="10.76171875" defaultRowHeight="12.75"/>
  <cols>
    <col min="1" max="1" width="4.4375" style="331" customWidth="1"/>
    <col min="2" max="2" width="14.2578125" style="299" customWidth="1"/>
    <col min="3" max="3" width="25.69140625" style="299" customWidth="1"/>
    <col min="4" max="4" width="20.3125" style="299" customWidth="1"/>
    <col min="5" max="5" width="22.59765625" style="299" customWidth="1"/>
    <col min="6" max="7" width="16.94921875" style="299" customWidth="1"/>
    <col min="8" max="8" width="23.67578125" style="299" customWidth="1"/>
    <col min="9" max="9" width="19.234375" style="299" customWidth="1"/>
    <col min="10" max="11" width="15.73828125" style="299" customWidth="1"/>
    <col min="12" max="12" width="9.68359375" style="299" customWidth="1"/>
    <col min="13" max="13" width="10.89453125" style="299" customWidth="1"/>
    <col min="14" max="14" width="20.04296875" style="299" customWidth="1"/>
    <col min="15" max="15" width="3.765625" style="300" customWidth="1"/>
    <col min="16" max="16" width="11.43359375" style="299"/>
    <col min="17" max="17" width="12.64453125" style="299" bestFit="1" customWidth="1"/>
    <col min="18" max="256" width="11.43359375" style="299"/>
    <col min="257" max="257" width="4.4375" style="299" customWidth="1"/>
    <col min="258" max="260" width="22.46484375" style="299" customWidth="1"/>
    <col min="261" max="261" width="19.50390625" style="299" customWidth="1"/>
    <col min="262" max="263" width="16.94921875" style="299" customWidth="1"/>
    <col min="264" max="264" width="23.67578125" style="299" customWidth="1"/>
    <col min="265" max="265" width="19.234375" style="299" customWidth="1"/>
    <col min="266" max="267" width="11.97265625" style="299" customWidth="1"/>
    <col min="268" max="268" width="9.68359375" style="299" customWidth="1"/>
    <col min="269" max="269" width="10.22265625" style="299" customWidth="1"/>
    <col min="270" max="270" width="20.04296875" style="299" customWidth="1"/>
    <col min="271" max="271" width="3.765625" style="299" customWidth="1"/>
    <col min="272" max="272" width="11.43359375" style="299"/>
    <col min="273" max="273" width="12.64453125" style="299" bestFit="1" customWidth="1"/>
    <col min="274" max="512" width="11.43359375" style="299"/>
    <col min="513" max="513" width="4.4375" style="299" customWidth="1"/>
    <col min="514" max="516" width="22.46484375" style="299" customWidth="1"/>
    <col min="517" max="517" width="19.50390625" style="299" customWidth="1"/>
    <col min="518" max="519" width="16.94921875" style="299" customWidth="1"/>
    <col min="520" max="520" width="23.67578125" style="299" customWidth="1"/>
    <col min="521" max="521" width="19.234375" style="299" customWidth="1"/>
    <col min="522" max="523" width="11.97265625" style="299" customWidth="1"/>
    <col min="524" max="524" width="9.68359375" style="299" customWidth="1"/>
    <col min="525" max="525" width="10.22265625" style="299" customWidth="1"/>
    <col min="526" max="526" width="20.04296875" style="299" customWidth="1"/>
    <col min="527" max="527" width="3.765625" style="299" customWidth="1"/>
    <col min="528" max="528" width="11.43359375" style="299"/>
    <col min="529" max="529" width="12.64453125" style="299" bestFit="1" customWidth="1"/>
    <col min="530" max="768" width="11.43359375" style="299"/>
    <col min="769" max="769" width="4.4375" style="299" customWidth="1"/>
    <col min="770" max="772" width="22.46484375" style="299" customWidth="1"/>
    <col min="773" max="773" width="19.50390625" style="299" customWidth="1"/>
    <col min="774" max="775" width="16.94921875" style="299" customWidth="1"/>
    <col min="776" max="776" width="23.67578125" style="299" customWidth="1"/>
    <col min="777" max="777" width="19.234375" style="299" customWidth="1"/>
    <col min="778" max="779" width="11.97265625" style="299" customWidth="1"/>
    <col min="780" max="780" width="9.68359375" style="299" customWidth="1"/>
    <col min="781" max="781" width="10.22265625" style="299" customWidth="1"/>
    <col min="782" max="782" width="20.04296875" style="299" customWidth="1"/>
    <col min="783" max="783" width="3.765625" style="299" customWidth="1"/>
    <col min="784" max="784" width="11.43359375" style="299"/>
    <col min="785" max="785" width="12.64453125" style="299" bestFit="1" customWidth="1"/>
    <col min="786" max="1024" width="11.43359375" style="299"/>
    <col min="1025" max="1025" width="4.4375" style="299" customWidth="1"/>
    <col min="1026" max="1028" width="22.46484375" style="299" customWidth="1"/>
    <col min="1029" max="1029" width="19.50390625" style="299" customWidth="1"/>
    <col min="1030" max="1031" width="16.94921875" style="299" customWidth="1"/>
    <col min="1032" max="1032" width="23.67578125" style="299" customWidth="1"/>
    <col min="1033" max="1033" width="19.234375" style="299" customWidth="1"/>
    <col min="1034" max="1035" width="11.97265625" style="299" customWidth="1"/>
    <col min="1036" max="1036" width="9.68359375" style="299" customWidth="1"/>
    <col min="1037" max="1037" width="10.22265625" style="299" customWidth="1"/>
    <col min="1038" max="1038" width="20.04296875" style="299" customWidth="1"/>
    <col min="1039" max="1039" width="3.765625" style="299" customWidth="1"/>
    <col min="1040" max="1040" width="11.43359375" style="299"/>
    <col min="1041" max="1041" width="12.64453125" style="299" bestFit="1" customWidth="1"/>
    <col min="1042" max="1280" width="11.43359375" style="299"/>
    <col min="1281" max="1281" width="4.4375" style="299" customWidth="1"/>
    <col min="1282" max="1284" width="22.46484375" style="299" customWidth="1"/>
    <col min="1285" max="1285" width="19.50390625" style="299" customWidth="1"/>
    <col min="1286" max="1287" width="16.94921875" style="299" customWidth="1"/>
    <col min="1288" max="1288" width="23.67578125" style="299" customWidth="1"/>
    <col min="1289" max="1289" width="19.234375" style="299" customWidth="1"/>
    <col min="1290" max="1291" width="11.97265625" style="299" customWidth="1"/>
    <col min="1292" max="1292" width="9.68359375" style="299" customWidth="1"/>
    <col min="1293" max="1293" width="10.22265625" style="299" customWidth="1"/>
    <col min="1294" max="1294" width="20.04296875" style="299" customWidth="1"/>
    <col min="1295" max="1295" width="3.765625" style="299" customWidth="1"/>
    <col min="1296" max="1296" width="11.43359375" style="299"/>
    <col min="1297" max="1297" width="12.64453125" style="299" bestFit="1" customWidth="1"/>
    <col min="1298" max="1536" width="11.43359375" style="299"/>
    <col min="1537" max="1537" width="4.4375" style="299" customWidth="1"/>
    <col min="1538" max="1540" width="22.46484375" style="299" customWidth="1"/>
    <col min="1541" max="1541" width="19.50390625" style="299" customWidth="1"/>
    <col min="1542" max="1543" width="16.94921875" style="299" customWidth="1"/>
    <col min="1544" max="1544" width="23.67578125" style="299" customWidth="1"/>
    <col min="1545" max="1545" width="19.234375" style="299" customWidth="1"/>
    <col min="1546" max="1547" width="11.97265625" style="299" customWidth="1"/>
    <col min="1548" max="1548" width="9.68359375" style="299" customWidth="1"/>
    <col min="1549" max="1549" width="10.22265625" style="299" customWidth="1"/>
    <col min="1550" max="1550" width="20.04296875" style="299" customWidth="1"/>
    <col min="1551" max="1551" width="3.765625" style="299" customWidth="1"/>
    <col min="1552" max="1552" width="11.43359375" style="299"/>
    <col min="1553" max="1553" width="12.64453125" style="299" bestFit="1" customWidth="1"/>
    <col min="1554" max="1792" width="11.43359375" style="299"/>
    <col min="1793" max="1793" width="4.4375" style="299" customWidth="1"/>
    <col min="1794" max="1796" width="22.46484375" style="299" customWidth="1"/>
    <col min="1797" max="1797" width="19.50390625" style="299" customWidth="1"/>
    <col min="1798" max="1799" width="16.94921875" style="299" customWidth="1"/>
    <col min="1800" max="1800" width="23.67578125" style="299" customWidth="1"/>
    <col min="1801" max="1801" width="19.234375" style="299" customWidth="1"/>
    <col min="1802" max="1803" width="11.97265625" style="299" customWidth="1"/>
    <col min="1804" max="1804" width="9.68359375" style="299" customWidth="1"/>
    <col min="1805" max="1805" width="10.22265625" style="299" customWidth="1"/>
    <col min="1806" max="1806" width="20.04296875" style="299" customWidth="1"/>
    <col min="1807" max="1807" width="3.765625" style="299" customWidth="1"/>
    <col min="1808" max="1808" width="11.43359375" style="299"/>
    <col min="1809" max="1809" width="12.64453125" style="299" bestFit="1" customWidth="1"/>
    <col min="1810" max="2048" width="11.43359375" style="299"/>
    <col min="2049" max="2049" width="4.4375" style="299" customWidth="1"/>
    <col min="2050" max="2052" width="22.46484375" style="299" customWidth="1"/>
    <col min="2053" max="2053" width="19.50390625" style="299" customWidth="1"/>
    <col min="2054" max="2055" width="16.94921875" style="299" customWidth="1"/>
    <col min="2056" max="2056" width="23.67578125" style="299" customWidth="1"/>
    <col min="2057" max="2057" width="19.234375" style="299" customWidth="1"/>
    <col min="2058" max="2059" width="11.97265625" style="299" customWidth="1"/>
    <col min="2060" max="2060" width="9.68359375" style="299" customWidth="1"/>
    <col min="2061" max="2061" width="10.22265625" style="299" customWidth="1"/>
    <col min="2062" max="2062" width="20.04296875" style="299" customWidth="1"/>
    <col min="2063" max="2063" width="3.765625" style="299" customWidth="1"/>
    <col min="2064" max="2064" width="11.43359375" style="299"/>
    <col min="2065" max="2065" width="12.64453125" style="299" bestFit="1" customWidth="1"/>
    <col min="2066" max="2304" width="11.43359375" style="299"/>
    <col min="2305" max="2305" width="4.4375" style="299" customWidth="1"/>
    <col min="2306" max="2308" width="22.46484375" style="299" customWidth="1"/>
    <col min="2309" max="2309" width="19.50390625" style="299" customWidth="1"/>
    <col min="2310" max="2311" width="16.94921875" style="299" customWidth="1"/>
    <col min="2312" max="2312" width="23.67578125" style="299" customWidth="1"/>
    <col min="2313" max="2313" width="19.234375" style="299" customWidth="1"/>
    <col min="2314" max="2315" width="11.97265625" style="299" customWidth="1"/>
    <col min="2316" max="2316" width="9.68359375" style="299" customWidth="1"/>
    <col min="2317" max="2317" width="10.22265625" style="299" customWidth="1"/>
    <col min="2318" max="2318" width="20.04296875" style="299" customWidth="1"/>
    <col min="2319" max="2319" width="3.765625" style="299" customWidth="1"/>
    <col min="2320" max="2320" width="11.43359375" style="299"/>
    <col min="2321" max="2321" width="12.64453125" style="299" bestFit="1" customWidth="1"/>
    <col min="2322" max="2560" width="11.43359375" style="299"/>
    <col min="2561" max="2561" width="4.4375" style="299" customWidth="1"/>
    <col min="2562" max="2564" width="22.46484375" style="299" customWidth="1"/>
    <col min="2565" max="2565" width="19.50390625" style="299" customWidth="1"/>
    <col min="2566" max="2567" width="16.94921875" style="299" customWidth="1"/>
    <col min="2568" max="2568" width="23.67578125" style="299" customWidth="1"/>
    <col min="2569" max="2569" width="19.234375" style="299" customWidth="1"/>
    <col min="2570" max="2571" width="11.97265625" style="299" customWidth="1"/>
    <col min="2572" max="2572" width="9.68359375" style="299" customWidth="1"/>
    <col min="2573" max="2573" width="10.22265625" style="299" customWidth="1"/>
    <col min="2574" max="2574" width="20.04296875" style="299" customWidth="1"/>
    <col min="2575" max="2575" width="3.765625" style="299" customWidth="1"/>
    <col min="2576" max="2576" width="11.43359375" style="299"/>
    <col min="2577" max="2577" width="12.64453125" style="299" bestFit="1" customWidth="1"/>
    <col min="2578" max="2816" width="11.43359375" style="299"/>
    <col min="2817" max="2817" width="4.4375" style="299" customWidth="1"/>
    <col min="2818" max="2820" width="22.46484375" style="299" customWidth="1"/>
    <col min="2821" max="2821" width="19.50390625" style="299" customWidth="1"/>
    <col min="2822" max="2823" width="16.94921875" style="299" customWidth="1"/>
    <col min="2824" max="2824" width="23.67578125" style="299" customWidth="1"/>
    <col min="2825" max="2825" width="19.234375" style="299" customWidth="1"/>
    <col min="2826" max="2827" width="11.97265625" style="299" customWidth="1"/>
    <col min="2828" max="2828" width="9.68359375" style="299" customWidth="1"/>
    <col min="2829" max="2829" width="10.22265625" style="299" customWidth="1"/>
    <col min="2830" max="2830" width="20.04296875" style="299" customWidth="1"/>
    <col min="2831" max="2831" width="3.765625" style="299" customWidth="1"/>
    <col min="2832" max="2832" width="11.43359375" style="299"/>
    <col min="2833" max="2833" width="12.64453125" style="299" bestFit="1" customWidth="1"/>
    <col min="2834" max="3072" width="11.43359375" style="299"/>
    <col min="3073" max="3073" width="4.4375" style="299" customWidth="1"/>
    <col min="3074" max="3076" width="22.46484375" style="299" customWidth="1"/>
    <col min="3077" max="3077" width="19.50390625" style="299" customWidth="1"/>
    <col min="3078" max="3079" width="16.94921875" style="299" customWidth="1"/>
    <col min="3080" max="3080" width="23.67578125" style="299" customWidth="1"/>
    <col min="3081" max="3081" width="19.234375" style="299" customWidth="1"/>
    <col min="3082" max="3083" width="11.97265625" style="299" customWidth="1"/>
    <col min="3084" max="3084" width="9.68359375" style="299" customWidth="1"/>
    <col min="3085" max="3085" width="10.22265625" style="299" customWidth="1"/>
    <col min="3086" max="3086" width="20.04296875" style="299" customWidth="1"/>
    <col min="3087" max="3087" width="3.765625" style="299" customWidth="1"/>
    <col min="3088" max="3088" width="11.43359375" style="299"/>
    <col min="3089" max="3089" width="12.64453125" style="299" bestFit="1" customWidth="1"/>
    <col min="3090" max="3328" width="11.43359375" style="299"/>
    <col min="3329" max="3329" width="4.4375" style="299" customWidth="1"/>
    <col min="3330" max="3332" width="22.46484375" style="299" customWidth="1"/>
    <col min="3333" max="3333" width="19.50390625" style="299" customWidth="1"/>
    <col min="3334" max="3335" width="16.94921875" style="299" customWidth="1"/>
    <col min="3336" max="3336" width="23.67578125" style="299" customWidth="1"/>
    <col min="3337" max="3337" width="19.234375" style="299" customWidth="1"/>
    <col min="3338" max="3339" width="11.97265625" style="299" customWidth="1"/>
    <col min="3340" max="3340" width="9.68359375" style="299" customWidth="1"/>
    <col min="3341" max="3341" width="10.22265625" style="299" customWidth="1"/>
    <col min="3342" max="3342" width="20.04296875" style="299" customWidth="1"/>
    <col min="3343" max="3343" width="3.765625" style="299" customWidth="1"/>
    <col min="3344" max="3344" width="11.43359375" style="299"/>
    <col min="3345" max="3345" width="12.64453125" style="299" bestFit="1" customWidth="1"/>
    <col min="3346" max="3584" width="11.43359375" style="299"/>
    <col min="3585" max="3585" width="4.4375" style="299" customWidth="1"/>
    <col min="3586" max="3588" width="22.46484375" style="299" customWidth="1"/>
    <col min="3589" max="3589" width="19.50390625" style="299" customWidth="1"/>
    <col min="3590" max="3591" width="16.94921875" style="299" customWidth="1"/>
    <col min="3592" max="3592" width="23.67578125" style="299" customWidth="1"/>
    <col min="3593" max="3593" width="19.234375" style="299" customWidth="1"/>
    <col min="3594" max="3595" width="11.97265625" style="299" customWidth="1"/>
    <col min="3596" max="3596" width="9.68359375" style="299" customWidth="1"/>
    <col min="3597" max="3597" width="10.22265625" style="299" customWidth="1"/>
    <col min="3598" max="3598" width="20.04296875" style="299" customWidth="1"/>
    <col min="3599" max="3599" width="3.765625" style="299" customWidth="1"/>
    <col min="3600" max="3600" width="11.43359375" style="299"/>
    <col min="3601" max="3601" width="12.64453125" style="299" bestFit="1" customWidth="1"/>
    <col min="3602" max="3840" width="11.43359375" style="299"/>
    <col min="3841" max="3841" width="4.4375" style="299" customWidth="1"/>
    <col min="3842" max="3844" width="22.46484375" style="299" customWidth="1"/>
    <col min="3845" max="3845" width="19.50390625" style="299" customWidth="1"/>
    <col min="3846" max="3847" width="16.94921875" style="299" customWidth="1"/>
    <col min="3848" max="3848" width="23.67578125" style="299" customWidth="1"/>
    <col min="3849" max="3849" width="19.234375" style="299" customWidth="1"/>
    <col min="3850" max="3851" width="11.97265625" style="299" customWidth="1"/>
    <col min="3852" max="3852" width="9.68359375" style="299" customWidth="1"/>
    <col min="3853" max="3853" width="10.22265625" style="299" customWidth="1"/>
    <col min="3854" max="3854" width="20.04296875" style="299" customWidth="1"/>
    <col min="3855" max="3855" width="3.765625" style="299" customWidth="1"/>
    <col min="3856" max="3856" width="11.43359375" style="299"/>
    <col min="3857" max="3857" width="12.64453125" style="299" bestFit="1" customWidth="1"/>
    <col min="3858" max="4096" width="11.43359375" style="299"/>
    <col min="4097" max="4097" width="4.4375" style="299" customWidth="1"/>
    <col min="4098" max="4100" width="22.46484375" style="299" customWidth="1"/>
    <col min="4101" max="4101" width="19.50390625" style="299" customWidth="1"/>
    <col min="4102" max="4103" width="16.94921875" style="299" customWidth="1"/>
    <col min="4104" max="4104" width="23.67578125" style="299" customWidth="1"/>
    <col min="4105" max="4105" width="19.234375" style="299" customWidth="1"/>
    <col min="4106" max="4107" width="11.97265625" style="299" customWidth="1"/>
    <col min="4108" max="4108" width="9.68359375" style="299" customWidth="1"/>
    <col min="4109" max="4109" width="10.22265625" style="299" customWidth="1"/>
    <col min="4110" max="4110" width="20.04296875" style="299" customWidth="1"/>
    <col min="4111" max="4111" width="3.765625" style="299" customWidth="1"/>
    <col min="4112" max="4112" width="11.43359375" style="299"/>
    <col min="4113" max="4113" width="12.64453125" style="299" bestFit="1" customWidth="1"/>
    <col min="4114" max="4352" width="11.43359375" style="299"/>
    <col min="4353" max="4353" width="4.4375" style="299" customWidth="1"/>
    <col min="4354" max="4356" width="22.46484375" style="299" customWidth="1"/>
    <col min="4357" max="4357" width="19.50390625" style="299" customWidth="1"/>
    <col min="4358" max="4359" width="16.94921875" style="299" customWidth="1"/>
    <col min="4360" max="4360" width="23.67578125" style="299" customWidth="1"/>
    <col min="4361" max="4361" width="19.234375" style="299" customWidth="1"/>
    <col min="4362" max="4363" width="11.97265625" style="299" customWidth="1"/>
    <col min="4364" max="4364" width="9.68359375" style="299" customWidth="1"/>
    <col min="4365" max="4365" width="10.22265625" style="299" customWidth="1"/>
    <col min="4366" max="4366" width="20.04296875" style="299" customWidth="1"/>
    <col min="4367" max="4367" width="3.765625" style="299" customWidth="1"/>
    <col min="4368" max="4368" width="11.43359375" style="299"/>
    <col min="4369" max="4369" width="12.64453125" style="299" bestFit="1" customWidth="1"/>
    <col min="4370" max="4608" width="11.43359375" style="299"/>
    <col min="4609" max="4609" width="4.4375" style="299" customWidth="1"/>
    <col min="4610" max="4612" width="22.46484375" style="299" customWidth="1"/>
    <col min="4613" max="4613" width="19.50390625" style="299" customWidth="1"/>
    <col min="4614" max="4615" width="16.94921875" style="299" customWidth="1"/>
    <col min="4616" max="4616" width="23.67578125" style="299" customWidth="1"/>
    <col min="4617" max="4617" width="19.234375" style="299" customWidth="1"/>
    <col min="4618" max="4619" width="11.97265625" style="299" customWidth="1"/>
    <col min="4620" max="4620" width="9.68359375" style="299" customWidth="1"/>
    <col min="4621" max="4621" width="10.22265625" style="299" customWidth="1"/>
    <col min="4622" max="4622" width="20.04296875" style="299" customWidth="1"/>
    <col min="4623" max="4623" width="3.765625" style="299" customWidth="1"/>
    <col min="4624" max="4624" width="11.43359375" style="299"/>
    <col min="4625" max="4625" width="12.64453125" style="299" bestFit="1" customWidth="1"/>
    <col min="4626" max="4864" width="11.43359375" style="299"/>
    <col min="4865" max="4865" width="4.4375" style="299" customWidth="1"/>
    <col min="4866" max="4868" width="22.46484375" style="299" customWidth="1"/>
    <col min="4869" max="4869" width="19.50390625" style="299" customWidth="1"/>
    <col min="4870" max="4871" width="16.94921875" style="299" customWidth="1"/>
    <col min="4872" max="4872" width="23.67578125" style="299" customWidth="1"/>
    <col min="4873" max="4873" width="19.234375" style="299" customWidth="1"/>
    <col min="4874" max="4875" width="11.97265625" style="299" customWidth="1"/>
    <col min="4876" max="4876" width="9.68359375" style="299" customWidth="1"/>
    <col min="4877" max="4877" width="10.22265625" style="299" customWidth="1"/>
    <col min="4878" max="4878" width="20.04296875" style="299" customWidth="1"/>
    <col min="4879" max="4879" width="3.765625" style="299" customWidth="1"/>
    <col min="4880" max="4880" width="11.43359375" style="299"/>
    <col min="4881" max="4881" width="12.64453125" style="299" bestFit="1" customWidth="1"/>
    <col min="4882" max="5120" width="11.43359375" style="299"/>
    <col min="5121" max="5121" width="4.4375" style="299" customWidth="1"/>
    <col min="5122" max="5124" width="22.46484375" style="299" customWidth="1"/>
    <col min="5125" max="5125" width="19.50390625" style="299" customWidth="1"/>
    <col min="5126" max="5127" width="16.94921875" style="299" customWidth="1"/>
    <col min="5128" max="5128" width="23.67578125" style="299" customWidth="1"/>
    <col min="5129" max="5129" width="19.234375" style="299" customWidth="1"/>
    <col min="5130" max="5131" width="11.97265625" style="299" customWidth="1"/>
    <col min="5132" max="5132" width="9.68359375" style="299" customWidth="1"/>
    <col min="5133" max="5133" width="10.22265625" style="299" customWidth="1"/>
    <col min="5134" max="5134" width="20.04296875" style="299" customWidth="1"/>
    <col min="5135" max="5135" width="3.765625" style="299" customWidth="1"/>
    <col min="5136" max="5136" width="11.43359375" style="299"/>
    <col min="5137" max="5137" width="12.64453125" style="299" bestFit="1" customWidth="1"/>
    <col min="5138" max="5376" width="11.43359375" style="299"/>
    <col min="5377" max="5377" width="4.4375" style="299" customWidth="1"/>
    <col min="5378" max="5380" width="22.46484375" style="299" customWidth="1"/>
    <col min="5381" max="5381" width="19.50390625" style="299" customWidth="1"/>
    <col min="5382" max="5383" width="16.94921875" style="299" customWidth="1"/>
    <col min="5384" max="5384" width="23.67578125" style="299" customWidth="1"/>
    <col min="5385" max="5385" width="19.234375" style="299" customWidth="1"/>
    <col min="5386" max="5387" width="11.97265625" style="299" customWidth="1"/>
    <col min="5388" max="5388" width="9.68359375" style="299" customWidth="1"/>
    <col min="5389" max="5389" width="10.22265625" style="299" customWidth="1"/>
    <col min="5390" max="5390" width="20.04296875" style="299" customWidth="1"/>
    <col min="5391" max="5391" width="3.765625" style="299" customWidth="1"/>
    <col min="5392" max="5392" width="11.43359375" style="299"/>
    <col min="5393" max="5393" width="12.64453125" style="299" bestFit="1" customWidth="1"/>
    <col min="5394" max="5632" width="11.43359375" style="299"/>
    <col min="5633" max="5633" width="4.4375" style="299" customWidth="1"/>
    <col min="5634" max="5636" width="22.46484375" style="299" customWidth="1"/>
    <col min="5637" max="5637" width="19.50390625" style="299" customWidth="1"/>
    <col min="5638" max="5639" width="16.94921875" style="299" customWidth="1"/>
    <col min="5640" max="5640" width="23.67578125" style="299" customWidth="1"/>
    <col min="5641" max="5641" width="19.234375" style="299" customWidth="1"/>
    <col min="5642" max="5643" width="11.97265625" style="299" customWidth="1"/>
    <col min="5644" max="5644" width="9.68359375" style="299" customWidth="1"/>
    <col min="5645" max="5645" width="10.22265625" style="299" customWidth="1"/>
    <col min="5646" max="5646" width="20.04296875" style="299" customWidth="1"/>
    <col min="5647" max="5647" width="3.765625" style="299" customWidth="1"/>
    <col min="5648" max="5648" width="11.43359375" style="299"/>
    <col min="5649" max="5649" width="12.64453125" style="299" bestFit="1" customWidth="1"/>
    <col min="5650" max="5888" width="11.43359375" style="299"/>
    <col min="5889" max="5889" width="4.4375" style="299" customWidth="1"/>
    <col min="5890" max="5892" width="22.46484375" style="299" customWidth="1"/>
    <col min="5893" max="5893" width="19.50390625" style="299" customWidth="1"/>
    <col min="5894" max="5895" width="16.94921875" style="299" customWidth="1"/>
    <col min="5896" max="5896" width="23.67578125" style="299" customWidth="1"/>
    <col min="5897" max="5897" width="19.234375" style="299" customWidth="1"/>
    <col min="5898" max="5899" width="11.97265625" style="299" customWidth="1"/>
    <col min="5900" max="5900" width="9.68359375" style="299" customWidth="1"/>
    <col min="5901" max="5901" width="10.22265625" style="299" customWidth="1"/>
    <col min="5902" max="5902" width="20.04296875" style="299" customWidth="1"/>
    <col min="5903" max="5903" width="3.765625" style="299" customWidth="1"/>
    <col min="5904" max="5904" width="11.43359375" style="299"/>
    <col min="5905" max="5905" width="12.64453125" style="299" bestFit="1" customWidth="1"/>
    <col min="5906" max="6144" width="11.43359375" style="299"/>
    <col min="6145" max="6145" width="4.4375" style="299" customWidth="1"/>
    <col min="6146" max="6148" width="22.46484375" style="299" customWidth="1"/>
    <col min="6149" max="6149" width="19.50390625" style="299" customWidth="1"/>
    <col min="6150" max="6151" width="16.94921875" style="299" customWidth="1"/>
    <col min="6152" max="6152" width="23.67578125" style="299" customWidth="1"/>
    <col min="6153" max="6153" width="19.234375" style="299" customWidth="1"/>
    <col min="6154" max="6155" width="11.97265625" style="299" customWidth="1"/>
    <col min="6156" max="6156" width="9.68359375" style="299" customWidth="1"/>
    <col min="6157" max="6157" width="10.22265625" style="299" customWidth="1"/>
    <col min="6158" max="6158" width="20.04296875" style="299" customWidth="1"/>
    <col min="6159" max="6159" width="3.765625" style="299" customWidth="1"/>
    <col min="6160" max="6160" width="11.43359375" style="299"/>
    <col min="6161" max="6161" width="12.64453125" style="299" bestFit="1" customWidth="1"/>
    <col min="6162" max="6400" width="11.43359375" style="299"/>
    <col min="6401" max="6401" width="4.4375" style="299" customWidth="1"/>
    <col min="6402" max="6404" width="22.46484375" style="299" customWidth="1"/>
    <col min="6405" max="6405" width="19.50390625" style="299" customWidth="1"/>
    <col min="6406" max="6407" width="16.94921875" style="299" customWidth="1"/>
    <col min="6408" max="6408" width="23.67578125" style="299" customWidth="1"/>
    <col min="6409" max="6409" width="19.234375" style="299" customWidth="1"/>
    <col min="6410" max="6411" width="11.97265625" style="299" customWidth="1"/>
    <col min="6412" max="6412" width="9.68359375" style="299" customWidth="1"/>
    <col min="6413" max="6413" width="10.22265625" style="299" customWidth="1"/>
    <col min="6414" max="6414" width="20.04296875" style="299" customWidth="1"/>
    <col min="6415" max="6415" width="3.765625" style="299" customWidth="1"/>
    <col min="6416" max="6416" width="11.43359375" style="299"/>
    <col min="6417" max="6417" width="12.64453125" style="299" bestFit="1" customWidth="1"/>
    <col min="6418" max="6656" width="11.43359375" style="299"/>
    <col min="6657" max="6657" width="4.4375" style="299" customWidth="1"/>
    <col min="6658" max="6660" width="22.46484375" style="299" customWidth="1"/>
    <col min="6661" max="6661" width="19.50390625" style="299" customWidth="1"/>
    <col min="6662" max="6663" width="16.94921875" style="299" customWidth="1"/>
    <col min="6664" max="6664" width="23.67578125" style="299" customWidth="1"/>
    <col min="6665" max="6665" width="19.234375" style="299" customWidth="1"/>
    <col min="6666" max="6667" width="11.97265625" style="299" customWidth="1"/>
    <col min="6668" max="6668" width="9.68359375" style="299" customWidth="1"/>
    <col min="6669" max="6669" width="10.22265625" style="299" customWidth="1"/>
    <col min="6670" max="6670" width="20.04296875" style="299" customWidth="1"/>
    <col min="6671" max="6671" width="3.765625" style="299" customWidth="1"/>
    <col min="6672" max="6672" width="11.43359375" style="299"/>
    <col min="6673" max="6673" width="12.64453125" style="299" bestFit="1" customWidth="1"/>
    <col min="6674" max="6912" width="11.43359375" style="299"/>
    <col min="6913" max="6913" width="4.4375" style="299" customWidth="1"/>
    <col min="6914" max="6916" width="22.46484375" style="299" customWidth="1"/>
    <col min="6917" max="6917" width="19.50390625" style="299" customWidth="1"/>
    <col min="6918" max="6919" width="16.94921875" style="299" customWidth="1"/>
    <col min="6920" max="6920" width="23.67578125" style="299" customWidth="1"/>
    <col min="6921" max="6921" width="19.234375" style="299" customWidth="1"/>
    <col min="6922" max="6923" width="11.97265625" style="299" customWidth="1"/>
    <col min="6924" max="6924" width="9.68359375" style="299" customWidth="1"/>
    <col min="6925" max="6925" width="10.22265625" style="299" customWidth="1"/>
    <col min="6926" max="6926" width="20.04296875" style="299" customWidth="1"/>
    <col min="6927" max="6927" width="3.765625" style="299" customWidth="1"/>
    <col min="6928" max="6928" width="11.43359375" style="299"/>
    <col min="6929" max="6929" width="12.64453125" style="299" bestFit="1" customWidth="1"/>
    <col min="6930" max="7168" width="11.43359375" style="299"/>
    <col min="7169" max="7169" width="4.4375" style="299" customWidth="1"/>
    <col min="7170" max="7172" width="22.46484375" style="299" customWidth="1"/>
    <col min="7173" max="7173" width="19.50390625" style="299" customWidth="1"/>
    <col min="7174" max="7175" width="16.94921875" style="299" customWidth="1"/>
    <col min="7176" max="7176" width="23.67578125" style="299" customWidth="1"/>
    <col min="7177" max="7177" width="19.234375" style="299" customWidth="1"/>
    <col min="7178" max="7179" width="11.97265625" style="299" customWidth="1"/>
    <col min="7180" max="7180" width="9.68359375" style="299" customWidth="1"/>
    <col min="7181" max="7181" width="10.22265625" style="299" customWidth="1"/>
    <col min="7182" max="7182" width="20.04296875" style="299" customWidth="1"/>
    <col min="7183" max="7183" width="3.765625" style="299" customWidth="1"/>
    <col min="7184" max="7184" width="11.43359375" style="299"/>
    <col min="7185" max="7185" width="12.64453125" style="299" bestFit="1" customWidth="1"/>
    <col min="7186" max="7424" width="11.43359375" style="299"/>
    <col min="7425" max="7425" width="4.4375" style="299" customWidth="1"/>
    <col min="7426" max="7428" width="22.46484375" style="299" customWidth="1"/>
    <col min="7429" max="7429" width="19.50390625" style="299" customWidth="1"/>
    <col min="7430" max="7431" width="16.94921875" style="299" customWidth="1"/>
    <col min="7432" max="7432" width="23.67578125" style="299" customWidth="1"/>
    <col min="7433" max="7433" width="19.234375" style="299" customWidth="1"/>
    <col min="7434" max="7435" width="11.97265625" style="299" customWidth="1"/>
    <col min="7436" max="7436" width="9.68359375" style="299" customWidth="1"/>
    <col min="7437" max="7437" width="10.22265625" style="299" customWidth="1"/>
    <col min="7438" max="7438" width="20.04296875" style="299" customWidth="1"/>
    <col min="7439" max="7439" width="3.765625" style="299" customWidth="1"/>
    <col min="7440" max="7440" width="11.43359375" style="299"/>
    <col min="7441" max="7441" width="12.64453125" style="299" bestFit="1" customWidth="1"/>
    <col min="7442" max="7680" width="11.43359375" style="299"/>
    <col min="7681" max="7681" width="4.4375" style="299" customWidth="1"/>
    <col min="7682" max="7684" width="22.46484375" style="299" customWidth="1"/>
    <col min="7685" max="7685" width="19.50390625" style="299" customWidth="1"/>
    <col min="7686" max="7687" width="16.94921875" style="299" customWidth="1"/>
    <col min="7688" max="7688" width="23.67578125" style="299" customWidth="1"/>
    <col min="7689" max="7689" width="19.234375" style="299" customWidth="1"/>
    <col min="7690" max="7691" width="11.97265625" style="299" customWidth="1"/>
    <col min="7692" max="7692" width="9.68359375" style="299" customWidth="1"/>
    <col min="7693" max="7693" width="10.22265625" style="299" customWidth="1"/>
    <col min="7694" max="7694" width="20.04296875" style="299" customWidth="1"/>
    <col min="7695" max="7695" width="3.765625" style="299" customWidth="1"/>
    <col min="7696" max="7696" width="11.43359375" style="299"/>
    <col min="7697" max="7697" width="12.64453125" style="299" bestFit="1" customWidth="1"/>
    <col min="7698" max="7936" width="11.43359375" style="299"/>
    <col min="7937" max="7937" width="4.4375" style="299" customWidth="1"/>
    <col min="7938" max="7940" width="22.46484375" style="299" customWidth="1"/>
    <col min="7941" max="7941" width="19.50390625" style="299" customWidth="1"/>
    <col min="7942" max="7943" width="16.94921875" style="299" customWidth="1"/>
    <col min="7944" max="7944" width="23.67578125" style="299" customWidth="1"/>
    <col min="7945" max="7945" width="19.234375" style="299" customWidth="1"/>
    <col min="7946" max="7947" width="11.97265625" style="299" customWidth="1"/>
    <col min="7948" max="7948" width="9.68359375" style="299" customWidth="1"/>
    <col min="7949" max="7949" width="10.22265625" style="299" customWidth="1"/>
    <col min="7950" max="7950" width="20.04296875" style="299" customWidth="1"/>
    <col min="7951" max="7951" width="3.765625" style="299" customWidth="1"/>
    <col min="7952" max="7952" width="11.43359375" style="299"/>
    <col min="7953" max="7953" width="12.64453125" style="299" bestFit="1" customWidth="1"/>
    <col min="7954" max="8192" width="11.43359375" style="299"/>
    <col min="8193" max="8193" width="4.4375" style="299" customWidth="1"/>
    <col min="8194" max="8196" width="22.46484375" style="299" customWidth="1"/>
    <col min="8197" max="8197" width="19.50390625" style="299" customWidth="1"/>
    <col min="8198" max="8199" width="16.94921875" style="299" customWidth="1"/>
    <col min="8200" max="8200" width="23.67578125" style="299" customWidth="1"/>
    <col min="8201" max="8201" width="19.234375" style="299" customWidth="1"/>
    <col min="8202" max="8203" width="11.97265625" style="299" customWidth="1"/>
    <col min="8204" max="8204" width="9.68359375" style="299" customWidth="1"/>
    <col min="8205" max="8205" width="10.22265625" style="299" customWidth="1"/>
    <col min="8206" max="8206" width="20.04296875" style="299" customWidth="1"/>
    <col min="8207" max="8207" width="3.765625" style="299" customWidth="1"/>
    <col min="8208" max="8208" width="11.43359375" style="299"/>
    <col min="8209" max="8209" width="12.64453125" style="299" bestFit="1" customWidth="1"/>
    <col min="8210" max="8448" width="11.43359375" style="299"/>
    <col min="8449" max="8449" width="4.4375" style="299" customWidth="1"/>
    <col min="8450" max="8452" width="22.46484375" style="299" customWidth="1"/>
    <col min="8453" max="8453" width="19.50390625" style="299" customWidth="1"/>
    <col min="8454" max="8455" width="16.94921875" style="299" customWidth="1"/>
    <col min="8456" max="8456" width="23.67578125" style="299" customWidth="1"/>
    <col min="8457" max="8457" width="19.234375" style="299" customWidth="1"/>
    <col min="8458" max="8459" width="11.97265625" style="299" customWidth="1"/>
    <col min="8460" max="8460" width="9.68359375" style="299" customWidth="1"/>
    <col min="8461" max="8461" width="10.22265625" style="299" customWidth="1"/>
    <col min="8462" max="8462" width="20.04296875" style="299" customWidth="1"/>
    <col min="8463" max="8463" width="3.765625" style="299" customWidth="1"/>
    <col min="8464" max="8464" width="11.43359375" style="299"/>
    <col min="8465" max="8465" width="12.64453125" style="299" bestFit="1" customWidth="1"/>
    <col min="8466" max="8704" width="11.43359375" style="299"/>
    <col min="8705" max="8705" width="4.4375" style="299" customWidth="1"/>
    <col min="8706" max="8708" width="22.46484375" style="299" customWidth="1"/>
    <col min="8709" max="8709" width="19.50390625" style="299" customWidth="1"/>
    <col min="8710" max="8711" width="16.94921875" style="299" customWidth="1"/>
    <col min="8712" max="8712" width="23.67578125" style="299" customWidth="1"/>
    <col min="8713" max="8713" width="19.234375" style="299" customWidth="1"/>
    <col min="8714" max="8715" width="11.97265625" style="299" customWidth="1"/>
    <col min="8716" max="8716" width="9.68359375" style="299" customWidth="1"/>
    <col min="8717" max="8717" width="10.22265625" style="299" customWidth="1"/>
    <col min="8718" max="8718" width="20.04296875" style="299" customWidth="1"/>
    <col min="8719" max="8719" width="3.765625" style="299" customWidth="1"/>
    <col min="8720" max="8720" width="11.43359375" style="299"/>
    <col min="8721" max="8721" width="12.64453125" style="299" bestFit="1" customWidth="1"/>
    <col min="8722" max="8960" width="11.43359375" style="299"/>
    <col min="8961" max="8961" width="4.4375" style="299" customWidth="1"/>
    <col min="8962" max="8964" width="22.46484375" style="299" customWidth="1"/>
    <col min="8965" max="8965" width="19.50390625" style="299" customWidth="1"/>
    <col min="8966" max="8967" width="16.94921875" style="299" customWidth="1"/>
    <col min="8968" max="8968" width="23.67578125" style="299" customWidth="1"/>
    <col min="8969" max="8969" width="19.234375" style="299" customWidth="1"/>
    <col min="8970" max="8971" width="11.97265625" style="299" customWidth="1"/>
    <col min="8972" max="8972" width="9.68359375" style="299" customWidth="1"/>
    <col min="8973" max="8973" width="10.22265625" style="299" customWidth="1"/>
    <col min="8974" max="8974" width="20.04296875" style="299" customWidth="1"/>
    <col min="8975" max="8975" width="3.765625" style="299" customWidth="1"/>
    <col min="8976" max="8976" width="11.43359375" style="299"/>
    <col min="8977" max="8977" width="12.64453125" style="299" bestFit="1" customWidth="1"/>
    <col min="8978" max="9216" width="11.43359375" style="299"/>
    <col min="9217" max="9217" width="4.4375" style="299" customWidth="1"/>
    <col min="9218" max="9220" width="22.46484375" style="299" customWidth="1"/>
    <col min="9221" max="9221" width="19.50390625" style="299" customWidth="1"/>
    <col min="9222" max="9223" width="16.94921875" style="299" customWidth="1"/>
    <col min="9224" max="9224" width="23.67578125" style="299" customWidth="1"/>
    <col min="9225" max="9225" width="19.234375" style="299" customWidth="1"/>
    <col min="9226" max="9227" width="11.97265625" style="299" customWidth="1"/>
    <col min="9228" max="9228" width="9.68359375" style="299" customWidth="1"/>
    <col min="9229" max="9229" width="10.22265625" style="299" customWidth="1"/>
    <col min="9230" max="9230" width="20.04296875" style="299" customWidth="1"/>
    <col min="9231" max="9231" width="3.765625" style="299" customWidth="1"/>
    <col min="9232" max="9232" width="11.43359375" style="299"/>
    <col min="9233" max="9233" width="12.64453125" style="299" bestFit="1" customWidth="1"/>
    <col min="9234" max="9472" width="11.43359375" style="299"/>
    <col min="9473" max="9473" width="4.4375" style="299" customWidth="1"/>
    <col min="9474" max="9476" width="22.46484375" style="299" customWidth="1"/>
    <col min="9477" max="9477" width="19.50390625" style="299" customWidth="1"/>
    <col min="9478" max="9479" width="16.94921875" style="299" customWidth="1"/>
    <col min="9480" max="9480" width="23.67578125" style="299" customWidth="1"/>
    <col min="9481" max="9481" width="19.234375" style="299" customWidth="1"/>
    <col min="9482" max="9483" width="11.97265625" style="299" customWidth="1"/>
    <col min="9484" max="9484" width="9.68359375" style="299" customWidth="1"/>
    <col min="9485" max="9485" width="10.22265625" style="299" customWidth="1"/>
    <col min="9486" max="9486" width="20.04296875" style="299" customWidth="1"/>
    <col min="9487" max="9487" width="3.765625" style="299" customWidth="1"/>
    <col min="9488" max="9488" width="11.43359375" style="299"/>
    <col min="9489" max="9489" width="12.64453125" style="299" bestFit="1" customWidth="1"/>
    <col min="9490" max="9728" width="11.43359375" style="299"/>
    <col min="9729" max="9729" width="4.4375" style="299" customWidth="1"/>
    <col min="9730" max="9732" width="22.46484375" style="299" customWidth="1"/>
    <col min="9733" max="9733" width="19.50390625" style="299" customWidth="1"/>
    <col min="9734" max="9735" width="16.94921875" style="299" customWidth="1"/>
    <col min="9736" max="9736" width="23.67578125" style="299" customWidth="1"/>
    <col min="9737" max="9737" width="19.234375" style="299" customWidth="1"/>
    <col min="9738" max="9739" width="11.97265625" style="299" customWidth="1"/>
    <col min="9740" max="9740" width="9.68359375" style="299" customWidth="1"/>
    <col min="9741" max="9741" width="10.22265625" style="299" customWidth="1"/>
    <col min="9742" max="9742" width="20.04296875" style="299" customWidth="1"/>
    <col min="9743" max="9743" width="3.765625" style="299" customWidth="1"/>
    <col min="9744" max="9744" width="11.43359375" style="299"/>
    <col min="9745" max="9745" width="12.64453125" style="299" bestFit="1" customWidth="1"/>
    <col min="9746" max="9984" width="11.43359375" style="299"/>
    <col min="9985" max="9985" width="4.4375" style="299" customWidth="1"/>
    <col min="9986" max="9988" width="22.46484375" style="299" customWidth="1"/>
    <col min="9989" max="9989" width="19.50390625" style="299" customWidth="1"/>
    <col min="9990" max="9991" width="16.94921875" style="299" customWidth="1"/>
    <col min="9992" max="9992" width="23.67578125" style="299" customWidth="1"/>
    <col min="9993" max="9993" width="19.234375" style="299" customWidth="1"/>
    <col min="9994" max="9995" width="11.97265625" style="299" customWidth="1"/>
    <col min="9996" max="9996" width="9.68359375" style="299" customWidth="1"/>
    <col min="9997" max="9997" width="10.22265625" style="299" customWidth="1"/>
    <col min="9998" max="9998" width="20.04296875" style="299" customWidth="1"/>
    <col min="9999" max="9999" width="3.765625" style="299" customWidth="1"/>
    <col min="10000" max="10000" width="11.43359375" style="299"/>
    <col min="10001" max="10001" width="12.64453125" style="299" bestFit="1" customWidth="1"/>
    <col min="10002" max="10240" width="11.43359375" style="299"/>
    <col min="10241" max="10241" width="4.4375" style="299" customWidth="1"/>
    <col min="10242" max="10244" width="22.46484375" style="299" customWidth="1"/>
    <col min="10245" max="10245" width="19.50390625" style="299" customWidth="1"/>
    <col min="10246" max="10247" width="16.94921875" style="299" customWidth="1"/>
    <col min="10248" max="10248" width="23.67578125" style="299" customWidth="1"/>
    <col min="10249" max="10249" width="19.234375" style="299" customWidth="1"/>
    <col min="10250" max="10251" width="11.97265625" style="299" customWidth="1"/>
    <col min="10252" max="10252" width="9.68359375" style="299" customWidth="1"/>
    <col min="10253" max="10253" width="10.22265625" style="299" customWidth="1"/>
    <col min="10254" max="10254" width="20.04296875" style="299" customWidth="1"/>
    <col min="10255" max="10255" width="3.765625" style="299" customWidth="1"/>
    <col min="10256" max="10256" width="11.43359375" style="299"/>
    <col min="10257" max="10257" width="12.64453125" style="299" bestFit="1" customWidth="1"/>
    <col min="10258" max="10496" width="11.43359375" style="299"/>
    <col min="10497" max="10497" width="4.4375" style="299" customWidth="1"/>
    <col min="10498" max="10500" width="22.46484375" style="299" customWidth="1"/>
    <col min="10501" max="10501" width="19.50390625" style="299" customWidth="1"/>
    <col min="10502" max="10503" width="16.94921875" style="299" customWidth="1"/>
    <col min="10504" max="10504" width="23.67578125" style="299" customWidth="1"/>
    <col min="10505" max="10505" width="19.234375" style="299" customWidth="1"/>
    <col min="10506" max="10507" width="11.97265625" style="299" customWidth="1"/>
    <col min="10508" max="10508" width="9.68359375" style="299" customWidth="1"/>
    <col min="10509" max="10509" width="10.22265625" style="299" customWidth="1"/>
    <col min="10510" max="10510" width="20.04296875" style="299" customWidth="1"/>
    <col min="10511" max="10511" width="3.765625" style="299" customWidth="1"/>
    <col min="10512" max="10512" width="11.43359375" style="299"/>
    <col min="10513" max="10513" width="12.64453125" style="299" bestFit="1" customWidth="1"/>
    <col min="10514" max="10752" width="11.43359375" style="299"/>
    <col min="10753" max="10753" width="4.4375" style="299" customWidth="1"/>
    <col min="10754" max="10756" width="22.46484375" style="299" customWidth="1"/>
    <col min="10757" max="10757" width="19.50390625" style="299" customWidth="1"/>
    <col min="10758" max="10759" width="16.94921875" style="299" customWidth="1"/>
    <col min="10760" max="10760" width="23.67578125" style="299" customWidth="1"/>
    <col min="10761" max="10761" width="19.234375" style="299" customWidth="1"/>
    <col min="10762" max="10763" width="11.97265625" style="299" customWidth="1"/>
    <col min="10764" max="10764" width="9.68359375" style="299" customWidth="1"/>
    <col min="10765" max="10765" width="10.22265625" style="299" customWidth="1"/>
    <col min="10766" max="10766" width="20.04296875" style="299" customWidth="1"/>
    <col min="10767" max="10767" width="3.765625" style="299" customWidth="1"/>
    <col min="10768" max="10768" width="11.43359375" style="299"/>
    <col min="10769" max="10769" width="12.64453125" style="299" bestFit="1" customWidth="1"/>
    <col min="10770" max="11008" width="11.43359375" style="299"/>
    <col min="11009" max="11009" width="4.4375" style="299" customWidth="1"/>
    <col min="11010" max="11012" width="22.46484375" style="299" customWidth="1"/>
    <col min="11013" max="11013" width="19.50390625" style="299" customWidth="1"/>
    <col min="11014" max="11015" width="16.94921875" style="299" customWidth="1"/>
    <col min="11016" max="11016" width="23.67578125" style="299" customWidth="1"/>
    <col min="11017" max="11017" width="19.234375" style="299" customWidth="1"/>
    <col min="11018" max="11019" width="11.97265625" style="299" customWidth="1"/>
    <col min="11020" max="11020" width="9.68359375" style="299" customWidth="1"/>
    <col min="11021" max="11021" width="10.22265625" style="299" customWidth="1"/>
    <col min="11022" max="11022" width="20.04296875" style="299" customWidth="1"/>
    <col min="11023" max="11023" width="3.765625" style="299" customWidth="1"/>
    <col min="11024" max="11024" width="11.43359375" style="299"/>
    <col min="11025" max="11025" width="12.64453125" style="299" bestFit="1" customWidth="1"/>
    <col min="11026" max="11264" width="11.43359375" style="299"/>
    <col min="11265" max="11265" width="4.4375" style="299" customWidth="1"/>
    <col min="11266" max="11268" width="22.46484375" style="299" customWidth="1"/>
    <col min="11269" max="11269" width="19.50390625" style="299" customWidth="1"/>
    <col min="11270" max="11271" width="16.94921875" style="299" customWidth="1"/>
    <col min="11272" max="11272" width="23.67578125" style="299" customWidth="1"/>
    <col min="11273" max="11273" width="19.234375" style="299" customWidth="1"/>
    <col min="11274" max="11275" width="11.97265625" style="299" customWidth="1"/>
    <col min="11276" max="11276" width="9.68359375" style="299" customWidth="1"/>
    <col min="11277" max="11277" width="10.22265625" style="299" customWidth="1"/>
    <col min="11278" max="11278" width="20.04296875" style="299" customWidth="1"/>
    <col min="11279" max="11279" width="3.765625" style="299" customWidth="1"/>
    <col min="11280" max="11280" width="11.43359375" style="299"/>
    <col min="11281" max="11281" width="12.64453125" style="299" bestFit="1" customWidth="1"/>
    <col min="11282" max="11520" width="11.43359375" style="299"/>
    <col min="11521" max="11521" width="4.4375" style="299" customWidth="1"/>
    <col min="11522" max="11524" width="22.46484375" style="299" customWidth="1"/>
    <col min="11525" max="11525" width="19.50390625" style="299" customWidth="1"/>
    <col min="11526" max="11527" width="16.94921875" style="299" customWidth="1"/>
    <col min="11528" max="11528" width="23.67578125" style="299" customWidth="1"/>
    <col min="11529" max="11529" width="19.234375" style="299" customWidth="1"/>
    <col min="11530" max="11531" width="11.97265625" style="299" customWidth="1"/>
    <col min="11532" max="11532" width="9.68359375" style="299" customWidth="1"/>
    <col min="11533" max="11533" width="10.22265625" style="299" customWidth="1"/>
    <col min="11534" max="11534" width="20.04296875" style="299" customWidth="1"/>
    <col min="11535" max="11535" width="3.765625" style="299" customWidth="1"/>
    <col min="11536" max="11536" width="11.43359375" style="299"/>
    <col min="11537" max="11537" width="12.64453125" style="299" bestFit="1" customWidth="1"/>
    <col min="11538" max="11776" width="11.43359375" style="299"/>
    <col min="11777" max="11777" width="4.4375" style="299" customWidth="1"/>
    <col min="11778" max="11780" width="22.46484375" style="299" customWidth="1"/>
    <col min="11781" max="11781" width="19.50390625" style="299" customWidth="1"/>
    <col min="11782" max="11783" width="16.94921875" style="299" customWidth="1"/>
    <col min="11784" max="11784" width="23.67578125" style="299" customWidth="1"/>
    <col min="11785" max="11785" width="19.234375" style="299" customWidth="1"/>
    <col min="11786" max="11787" width="11.97265625" style="299" customWidth="1"/>
    <col min="11788" max="11788" width="9.68359375" style="299" customWidth="1"/>
    <col min="11789" max="11789" width="10.22265625" style="299" customWidth="1"/>
    <col min="11790" max="11790" width="20.04296875" style="299" customWidth="1"/>
    <col min="11791" max="11791" width="3.765625" style="299" customWidth="1"/>
    <col min="11792" max="11792" width="11.43359375" style="299"/>
    <col min="11793" max="11793" width="12.64453125" style="299" bestFit="1" customWidth="1"/>
    <col min="11794" max="12032" width="11.43359375" style="299"/>
    <col min="12033" max="12033" width="4.4375" style="299" customWidth="1"/>
    <col min="12034" max="12036" width="22.46484375" style="299" customWidth="1"/>
    <col min="12037" max="12037" width="19.50390625" style="299" customWidth="1"/>
    <col min="12038" max="12039" width="16.94921875" style="299" customWidth="1"/>
    <col min="12040" max="12040" width="23.67578125" style="299" customWidth="1"/>
    <col min="12041" max="12041" width="19.234375" style="299" customWidth="1"/>
    <col min="12042" max="12043" width="11.97265625" style="299" customWidth="1"/>
    <col min="12044" max="12044" width="9.68359375" style="299" customWidth="1"/>
    <col min="12045" max="12045" width="10.22265625" style="299" customWidth="1"/>
    <col min="12046" max="12046" width="20.04296875" style="299" customWidth="1"/>
    <col min="12047" max="12047" width="3.765625" style="299" customWidth="1"/>
    <col min="12048" max="12048" width="11.43359375" style="299"/>
    <col min="12049" max="12049" width="12.64453125" style="299" bestFit="1" customWidth="1"/>
    <col min="12050" max="12288" width="11.43359375" style="299"/>
    <col min="12289" max="12289" width="4.4375" style="299" customWidth="1"/>
    <col min="12290" max="12292" width="22.46484375" style="299" customWidth="1"/>
    <col min="12293" max="12293" width="19.50390625" style="299" customWidth="1"/>
    <col min="12294" max="12295" width="16.94921875" style="299" customWidth="1"/>
    <col min="12296" max="12296" width="23.67578125" style="299" customWidth="1"/>
    <col min="12297" max="12297" width="19.234375" style="299" customWidth="1"/>
    <col min="12298" max="12299" width="11.97265625" style="299" customWidth="1"/>
    <col min="12300" max="12300" width="9.68359375" style="299" customWidth="1"/>
    <col min="12301" max="12301" width="10.22265625" style="299" customWidth="1"/>
    <col min="12302" max="12302" width="20.04296875" style="299" customWidth="1"/>
    <col min="12303" max="12303" width="3.765625" style="299" customWidth="1"/>
    <col min="12304" max="12304" width="11.43359375" style="299"/>
    <col min="12305" max="12305" width="12.64453125" style="299" bestFit="1" customWidth="1"/>
    <col min="12306" max="12544" width="11.43359375" style="299"/>
    <col min="12545" max="12545" width="4.4375" style="299" customWidth="1"/>
    <col min="12546" max="12548" width="22.46484375" style="299" customWidth="1"/>
    <col min="12549" max="12549" width="19.50390625" style="299" customWidth="1"/>
    <col min="12550" max="12551" width="16.94921875" style="299" customWidth="1"/>
    <col min="12552" max="12552" width="23.67578125" style="299" customWidth="1"/>
    <col min="12553" max="12553" width="19.234375" style="299" customWidth="1"/>
    <col min="12554" max="12555" width="11.97265625" style="299" customWidth="1"/>
    <col min="12556" max="12556" width="9.68359375" style="299" customWidth="1"/>
    <col min="12557" max="12557" width="10.22265625" style="299" customWidth="1"/>
    <col min="12558" max="12558" width="20.04296875" style="299" customWidth="1"/>
    <col min="12559" max="12559" width="3.765625" style="299" customWidth="1"/>
    <col min="12560" max="12560" width="11.43359375" style="299"/>
    <col min="12561" max="12561" width="12.64453125" style="299" bestFit="1" customWidth="1"/>
    <col min="12562" max="12800" width="11.43359375" style="299"/>
    <col min="12801" max="12801" width="4.4375" style="299" customWidth="1"/>
    <col min="12802" max="12804" width="22.46484375" style="299" customWidth="1"/>
    <col min="12805" max="12805" width="19.50390625" style="299" customWidth="1"/>
    <col min="12806" max="12807" width="16.94921875" style="299" customWidth="1"/>
    <col min="12808" max="12808" width="23.67578125" style="299" customWidth="1"/>
    <col min="12809" max="12809" width="19.234375" style="299" customWidth="1"/>
    <col min="12810" max="12811" width="11.97265625" style="299" customWidth="1"/>
    <col min="12812" max="12812" width="9.68359375" style="299" customWidth="1"/>
    <col min="12813" max="12813" width="10.22265625" style="299" customWidth="1"/>
    <col min="12814" max="12814" width="20.04296875" style="299" customWidth="1"/>
    <col min="12815" max="12815" width="3.765625" style="299" customWidth="1"/>
    <col min="12816" max="12816" width="11.43359375" style="299"/>
    <col min="12817" max="12817" width="12.64453125" style="299" bestFit="1" customWidth="1"/>
    <col min="12818" max="13056" width="11.43359375" style="299"/>
    <col min="13057" max="13057" width="4.4375" style="299" customWidth="1"/>
    <col min="13058" max="13060" width="22.46484375" style="299" customWidth="1"/>
    <col min="13061" max="13061" width="19.50390625" style="299" customWidth="1"/>
    <col min="13062" max="13063" width="16.94921875" style="299" customWidth="1"/>
    <col min="13064" max="13064" width="23.67578125" style="299" customWidth="1"/>
    <col min="13065" max="13065" width="19.234375" style="299" customWidth="1"/>
    <col min="13066" max="13067" width="11.97265625" style="299" customWidth="1"/>
    <col min="13068" max="13068" width="9.68359375" style="299" customWidth="1"/>
    <col min="13069" max="13069" width="10.22265625" style="299" customWidth="1"/>
    <col min="13070" max="13070" width="20.04296875" style="299" customWidth="1"/>
    <col min="13071" max="13071" width="3.765625" style="299" customWidth="1"/>
    <col min="13072" max="13072" width="11.43359375" style="299"/>
    <col min="13073" max="13073" width="12.64453125" style="299" bestFit="1" customWidth="1"/>
    <col min="13074" max="13312" width="11.43359375" style="299"/>
    <col min="13313" max="13313" width="4.4375" style="299" customWidth="1"/>
    <col min="13314" max="13316" width="22.46484375" style="299" customWidth="1"/>
    <col min="13317" max="13317" width="19.50390625" style="299" customWidth="1"/>
    <col min="13318" max="13319" width="16.94921875" style="299" customWidth="1"/>
    <col min="13320" max="13320" width="23.67578125" style="299" customWidth="1"/>
    <col min="13321" max="13321" width="19.234375" style="299" customWidth="1"/>
    <col min="13322" max="13323" width="11.97265625" style="299" customWidth="1"/>
    <col min="13324" max="13324" width="9.68359375" style="299" customWidth="1"/>
    <col min="13325" max="13325" width="10.22265625" style="299" customWidth="1"/>
    <col min="13326" max="13326" width="20.04296875" style="299" customWidth="1"/>
    <col min="13327" max="13327" width="3.765625" style="299" customWidth="1"/>
    <col min="13328" max="13328" width="11.43359375" style="299"/>
    <col min="13329" max="13329" width="12.64453125" style="299" bestFit="1" customWidth="1"/>
    <col min="13330" max="13568" width="11.43359375" style="299"/>
    <col min="13569" max="13569" width="4.4375" style="299" customWidth="1"/>
    <col min="13570" max="13572" width="22.46484375" style="299" customWidth="1"/>
    <col min="13573" max="13573" width="19.50390625" style="299" customWidth="1"/>
    <col min="13574" max="13575" width="16.94921875" style="299" customWidth="1"/>
    <col min="13576" max="13576" width="23.67578125" style="299" customWidth="1"/>
    <col min="13577" max="13577" width="19.234375" style="299" customWidth="1"/>
    <col min="13578" max="13579" width="11.97265625" style="299" customWidth="1"/>
    <col min="13580" max="13580" width="9.68359375" style="299" customWidth="1"/>
    <col min="13581" max="13581" width="10.22265625" style="299" customWidth="1"/>
    <col min="13582" max="13582" width="20.04296875" style="299" customWidth="1"/>
    <col min="13583" max="13583" width="3.765625" style="299" customWidth="1"/>
    <col min="13584" max="13584" width="11.43359375" style="299"/>
    <col min="13585" max="13585" width="12.64453125" style="299" bestFit="1" customWidth="1"/>
    <col min="13586" max="13824" width="11.43359375" style="299"/>
    <col min="13825" max="13825" width="4.4375" style="299" customWidth="1"/>
    <col min="13826" max="13828" width="22.46484375" style="299" customWidth="1"/>
    <col min="13829" max="13829" width="19.50390625" style="299" customWidth="1"/>
    <col min="13830" max="13831" width="16.94921875" style="299" customWidth="1"/>
    <col min="13832" max="13832" width="23.67578125" style="299" customWidth="1"/>
    <col min="13833" max="13833" width="19.234375" style="299" customWidth="1"/>
    <col min="13834" max="13835" width="11.97265625" style="299" customWidth="1"/>
    <col min="13836" max="13836" width="9.68359375" style="299" customWidth="1"/>
    <col min="13837" max="13837" width="10.22265625" style="299" customWidth="1"/>
    <col min="13838" max="13838" width="20.04296875" style="299" customWidth="1"/>
    <col min="13839" max="13839" width="3.765625" style="299" customWidth="1"/>
    <col min="13840" max="13840" width="11.43359375" style="299"/>
    <col min="13841" max="13841" width="12.64453125" style="299" bestFit="1" customWidth="1"/>
    <col min="13842" max="14080" width="11.43359375" style="299"/>
    <col min="14081" max="14081" width="4.4375" style="299" customWidth="1"/>
    <col min="14082" max="14084" width="22.46484375" style="299" customWidth="1"/>
    <col min="14085" max="14085" width="19.50390625" style="299" customWidth="1"/>
    <col min="14086" max="14087" width="16.94921875" style="299" customWidth="1"/>
    <col min="14088" max="14088" width="23.67578125" style="299" customWidth="1"/>
    <col min="14089" max="14089" width="19.234375" style="299" customWidth="1"/>
    <col min="14090" max="14091" width="11.97265625" style="299" customWidth="1"/>
    <col min="14092" max="14092" width="9.68359375" style="299" customWidth="1"/>
    <col min="14093" max="14093" width="10.22265625" style="299" customWidth="1"/>
    <col min="14094" max="14094" width="20.04296875" style="299" customWidth="1"/>
    <col min="14095" max="14095" width="3.765625" style="299" customWidth="1"/>
    <col min="14096" max="14096" width="11.43359375" style="299"/>
    <col min="14097" max="14097" width="12.64453125" style="299" bestFit="1" customWidth="1"/>
    <col min="14098" max="14336" width="11.43359375" style="299"/>
    <col min="14337" max="14337" width="4.4375" style="299" customWidth="1"/>
    <col min="14338" max="14340" width="22.46484375" style="299" customWidth="1"/>
    <col min="14341" max="14341" width="19.50390625" style="299" customWidth="1"/>
    <col min="14342" max="14343" width="16.94921875" style="299" customWidth="1"/>
    <col min="14344" max="14344" width="23.67578125" style="299" customWidth="1"/>
    <col min="14345" max="14345" width="19.234375" style="299" customWidth="1"/>
    <col min="14346" max="14347" width="11.97265625" style="299" customWidth="1"/>
    <col min="14348" max="14348" width="9.68359375" style="299" customWidth="1"/>
    <col min="14349" max="14349" width="10.22265625" style="299" customWidth="1"/>
    <col min="14350" max="14350" width="20.04296875" style="299" customWidth="1"/>
    <col min="14351" max="14351" width="3.765625" style="299" customWidth="1"/>
    <col min="14352" max="14352" width="11.43359375" style="299"/>
    <col min="14353" max="14353" width="12.64453125" style="299" bestFit="1" customWidth="1"/>
    <col min="14354" max="14592" width="11.43359375" style="299"/>
    <col min="14593" max="14593" width="4.4375" style="299" customWidth="1"/>
    <col min="14594" max="14596" width="22.46484375" style="299" customWidth="1"/>
    <col min="14597" max="14597" width="19.50390625" style="299" customWidth="1"/>
    <col min="14598" max="14599" width="16.94921875" style="299" customWidth="1"/>
    <col min="14600" max="14600" width="23.67578125" style="299" customWidth="1"/>
    <col min="14601" max="14601" width="19.234375" style="299" customWidth="1"/>
    <col min="14602" max="14603" width="11.97265625" style="299" customWidth="1"/>
    <col min="14604" max="14604" width="9.68359375" style="299" customWidth="1"/>
    <col min="14605" max="14605" width="10.22265625" style="299" customWidth="1"/>
    <col min="14606" max="14606" width="20.04296875" style="299" customWidth="1"/>
    <col min="14607" max="14607" width="3.765625" style="299" customWidth="1"/>
    <col min="14608" max="14608" width="11.43359375" style="299"/>
    <col min="14609" max="14609" width="12.64453125" style="299" bestFit="1" customWidth="1"/>
    <col min="14610" max="14848" width="11.43359375" style="299"/>
    <col min="14849" max="14849" width="4.4375" style="299" customWidth="1"/>
    <col min="14850" max="14852" width="22.46484375" style="299" customWidth="1"/>
    <col min="14853" max="14853" width="19.50390625" style="299" customWidth="1"/>
    <col min="14854" max="14855" width="16.94921875" style="299" customWidth="1"/>
    <col min="14856" max="14856" width="23.67578125" style="299" customWidth="1"/>
    <col min="14857" max="14857" width="19.234375" style="299" customWidth="1"/>
    <col min="14858" max="14859" width="11.97265625" style="299" customWidth="1"/>
    <col min="14860" max="14860" width="9.68359375" style="299" customWidth="1"/>
    <col min="14861" max="14861" width="10.22265625" style="299" customWidth="1"/>
    <col min="14862" max="14862" width="20.04296875" style="299" customWidth="1"/>
    <col min="14863" max="14863" width="3.765625" style="299" customWidth="1"/>
    <col min="14864" max="14864" width="11.43359375" style="299"/>
    <col min="14865" max="14865" width="12.64453125" style="299" bestFit="1" customWidth="1"/>
    <col min="14866" max="15104" width="11.43359375" style="299"/>
    <col min="15105" max="15105" width="4.4375" style="299" customWidth="1"/>
    <col min="15106" max="15108" width="22.46484375" style="299" customWidth="1"/>
    <col min="15109" max="15109" width="19.50390625" style="299" customWidth="1"/>
    <col min="15110" max="15111" width="16.94921875" style="299" customWidth="1"/>
    <col min="15112" max="15112" width="23.67578125" style="299" customWidth="1"/>
    <col min="15113" max="15113" width="19.234375" style="299" customWidth="1"/>
    <col min="15114" max="15115" width="11.97265625" style="299" customWidth="1"/>
    <col min="15116" max="15116" width="9.68359375" style="299" customWidth="1"/>
    <col min="15117" max="15117" width="10.22265625" style="299" customWidth="1"/>
    <col min="15118" max="15118" width="20.04296875" style="299" customWidth="1"/>
    <col min="15119" max="15119" width="3.765625" style="299" customWidth="1"/>
    <col min="15120" max="15120" width="11.43359375" style="299"/>
    <col min="15121" max="15121" width="12.64453125" style="299" bestFit="1" customWidth="1"/>
    <col min="15122" max="15360" width="11.43359375" style="299"/>
    <col min="15361" max="15361" width="4.4375" style="299" customWidth="1"/>
    <col min="15362" max="15364" width="22.46484375" style="299" customWidth="1"/>
    <col min="15365" max="15365" width="19.50390625" style="299" customWidth="1"/>
    <col min="15366" max="15367" width="16.94921875" style="299" customWidth="1"/>
    <col min="15368" max="15368" width="23.67578125" style="299" customWidth="1"/>
    <col min="15369" max="15369" width="19.234375" style="299" customWidth="1"/>
    <col min="15370" max="15371" width="11.97265625" style="299" customWidth="1"/>
    <col min="15372" max="15372" width="9.68359375" style="299" customWidth="1"/>
    <col min="15373" max="15373" width="10.22265625" style="299" customWidth="1"/>
    <col min="15374" max="15374" width="20.04296875" style="299" customWidth="1"/>
    <col min="15375" max="15375" width="3.765625" style="299" customWidth="1"/>
    <col min="15376" max="15376" width="11.43359375" style="299"/>
    <col min="15377" max="15377" width="12.64453125" style="299" bestFit="1" customWidth="1"/>
    <col min="15378" max="15616" width="11.43359375" style="299"/>
    <col min="15617" max="15617" width="4.4375" style="299" customWidth="1"/>
    <col min="15618" max="15620" width="22.46484375" style="299" customWidth="1"/>
    <col min="15621" max="15621" width="19.50390625" style="299" customWidth="1"/>
    <col min="15622" max="15623" width="16.94921875" style="299" customWidth="1"/>
    <col min="15624" max="15624" width="23.67578125" style="299" customWidth="1"/>
    <col min="15625" max="15625" width="19.234375" style="299" customWidth="1"/>
    <col min="15626" max="15627" width="11.97265625" style="299" customWidth="1"/>
    <col min="15628" max="15628" width="9.68359375" style="299" customWidth="1"/>
    <col min="15629" max="15629" width="10.22265625" style="299" customWidth="1"/>
    <col min="15630" max="15630" width="20.04296875" style="299" customWidth="1"/>
    <col min="15631" max="15631" width="3.765625" style="299" customWidth="1"/>
    <col min="15632" max="15632" width="11.43359375" style="299"/>
    <col min="15633" max="15633" width="12.64453125" style="299" bestFit="1" customWidth="1"/>
    <col min="15634" max="15872" width="11.43359375" style="299"/>
    <col min="15873" max="15873" width="4.4375" style="299" customWidth="1"/>
    <col min="15874" max="15876" width="22.46484375" style="299" customWidth="1"/>
    <col min="15877" max="15877" width="19.50390625" style="299" customWidth="1"/>
    <col min="15878" max="15879" width="16.94921875" style="299" customWidth="1"/>
    <col min="15880" max="15880" width="23.67578125" style="299" customWidth="1"/>
    <col min="15881" max="15881" width="19.234375" style="299" customWidth="1"/>
    <col min="15882" max="15883" width="11.97265625" style="299" customWidth="1"/>
    <col min="15884" max="15884" width="9.68359375" style="299" customWidth="1"/>
    <col min="15885" max="15885" width="10.22265625" style="299" customWidth="1"/>
    <col min="15886" max="15886" width="20.04296875" style="299" customWidth="1"/>
    <col min="15887" max="15887" width="3.765625" style="299" customWidth="1"/>
    <col min="15888" max="15888" width="11.43359375" style="299"/>
    <col min="15889" max="15889" width="12.64453125" style="299" bestFit="1" customWidth="1"/>
    <col min="15890" max="16128" width="11.43359375" style="299"/>
    <col min="16129" max="16129" width="4.4375" style="299" customWidth="1"/>
    <col min="16130" max="16132" width="22.46484375" style="299" customWidth="1"/>
    <col min="16133" max="16133" width="19.50390625" style="299" customWidth="1"/>
    <col min="16134" max="16135" width="16.94921875" style="299" customWidth="1"/>
    <col min="16136" max="16136" width="23.67578125" style="299" customWidth="1"/>
    <col min="16137" max="16137" width="19.234375" style="299" customWidth="1"/>
    <col min="16138" max="16139" width="11.97265625" style="299" customWidth="1"/>
    <col min="16140" max="16140" width="9.68359375" style="299" customWidth="1"/>
    <col min="16141" max="16141" width="10.22265625" style="299" customWidth="1"/>
    <col min="16142" max="16142" width="20.04296875" style="299" customWidth="1"/>
    <col min="16143" max="16143" width="3.765625" style="299" customWidth="1"/>
    <col min="16144" max="16144" width="11.43359375" style="299"/>
    <col min="16145" max="16145" width="12.64453125" style="299" bestFit="1" customWidth="1"/>
    <col min="16146" max="16384" width="11.43359375" style="299"/>
  </cols>
  <sheetData>
    <row r="1" spans="1:15" ht="6.75" customHeight="1" thickBot="1"/>
    <row r="2" spans="1:15" ht="16.5" customHeight="1">
      <c r="A2" s="1068" t="s">
        <v>817</v>
      </c>
      <c r="B2" s="1069"/>
      <c r="C2" s="1069"/>
      <c r="D2" s="1069"/>
      <c r="E2" s="1069"/>
      <c r="F2" s="1069"/>
      <c r="G2" s="1069"/>
      <c r="H2" s="1069"/>
      <c r="I2" s="1069"/>
      <c r="J2" s="1069"/>
      <c r="K2" s="1069"/>
      <c r="L2" s="1069"/>
      <c r="M2" s="1069"/>
      <c r="N2" s="1070"/>
    </row>
    <row r="3" spans="1:15" ht="22.5" customHeight="1">
      <c r="A3" s="1071" t="s">
        <v>1591</v>
      </c>
      <c r="B3" s="1072"/>
      <c r="C3" s="1072"/>
      <c r="D3" s="1072"/>
      <c r="E3" s="1072"/>
      <c r="F3" s="1072"/>
      <c r="G3" s="1072"/>
      <c r="H3" s="1072"/>
      <c r="I3" s="1072"/>
      <c r="J3" s="1072"/>
      <c r="K3" s="1072"/>
      <c r="L3" s="1072"/>
      <c r="M3" s="1072"/>
      <c r="N3" s="1073"/>
    </row>
    <row r="4" spans="1:15" ht="24" customHeight="1">
      <c r="A4" s="1071" t="s">
        <v>1595</v>
      </c>
      <c r="B4" s="1072"/>
      <c r="C4" s="1072"/>
      <c r="D4" s="1072"/>
      <c r="E4" s="1072"/>
      <c r="F4" s="1072"/>
      <c r="G4" s="1072"/>
      <c r="H4" s="1072"/>
      <c r="I4" s="1072"/>
      <c r="J4" s="1072"/>
      <c r="K4" s="1072"/>
      <c r="L4" s="1072"/>
      <c r="M4" s="1072"/>
      <c r="N4" s="1073"/>
    </row>
    <row r="5" spans="1:15" ht="23.25" customHeight="1" thickBot="1">
      <c r="A5" s="1074"/>
      <c r="B5" s="1075"/>
      <c r="C5" s="1075"/>
      <c r="D5" s="1075"/>
      <c r="E5" s="1075"/>
      <c r="F5" s="1075"/>
      <c r="G5" s="1075"/>
      <c r="H5" s="1075"/>
      <c r="I5" s="1075"/>
      <c r="J5" s="1075"/>
      <c r="K5" s="1075"/>
      <c r="L5" s="1075"/>
      <c r="M5" s="1075"/>
      <c r="N5" s="1076"/>
    </row>
    <row r="6" spans="1:15" ht="8.25" customHeight="1" thickBot="1">
      <c r="B6" s="299" t="s">
        <v>623</v>
      </c>
      <c r="C6" s="299" t="s">
        <v>623</v>
      </c>
    </row>
    <row r="7" spans="1:15" s="302" customFormat="1" ht="30" customHeight="1">
      <c r="A7" s="1079" t="s">
        <v>624</v>
      </c>
      <c r="B7" s="1081" t="s">
        <v>818</v>
      </c>
      <c r="C7" s="1081" t="s">
        <v>625</v>
      </c>
      <c r="D7" s="1083" t="s">
        <v>626</v>
      </c>
      <c r="E7" s="1085" t="s">
        <v>627</v>
      </c>
      <c r="F7" s="1087" t="s">
        <v>819</v>
      </c>
      <c r="G7" s="1081"/>
      <c r="H7" s="1085" t="s">
        <v>628</v>
      </c>
      <c r="I7" s="1085" t="s">
        <v>629</v>
      </c>
      <c r="J7" s="1088" t="s">
        <v>605</v>
      </c>
      <c r="K7" s="1088"/>
      <c r="L7" s="1083" t="s">
        <v>630</v>
      </c>
      <c r="M7" s="1083"/>
      <c r="N7" s="1077" t="s">
        <v>631</v>
      </c>
      <c r="O7" s="301"/>
    </row>
    <row r="8" spans="1:15" s="302" customFormat="1" ht="33.75" customHeight="1" thickBot="1">
      <c r="A8" s="1080"/>
      <c r="B8" s="1082"/>
      <c r="C8" s="1082"/>
      <c r="D8" s="1084"/>
      <c r="E8" s="1086"/>
      <c r="F8" s="303" t="s">
        <v>820</v>
      </c>
      <c r="G8" s="303" t="s">
        <v>821</v>
      </c>
      <c r="H8" s="1086"/>
      <c r="I8" s="1086"/>
      <c r="J8" s="304" t="s">
        <v>632</v>
      </c>
      <c r="K8" s="304" t="s">
        <v>1376</v>
      </c>
      <c r="L8" s="305" t="s">
        <v>633</v>
      </c>
      <c r="M8" s="305" t="s">
        <v>634</v>
      </c>
      <c r="N8" s="1078"/>
      <c r="O8" s="300"/>
    </row>
    <row r="9" spans="1:15" ht="9.75" customHeight="1" thickBot="1"/>
    <row r="10" spans="1:15" ht="80.25" customHeight="1">
      <c r="A10" s="657">
        <v>1</v>
      </c>
      <c r="B10" s="687" t="s">
        <v>1912</v>
      </c>
      <c r="C10" s="660" t="s">
        <v>1914</v>
      </c>
      <c r="D10" s="661" t="s">
        <v>1915</v>
      </c>
      <c r="E10" s="674" t="s">
        <v>1916</v>
      </c>
      <c r="F10" s="682">
        <v>44662</v>
      </c>
      <c r="G10" s="682">
        <v>44694</v>
      </c>
      <c r="H10" s="661" t="s">
        <v>1917</v>
      </c>
      <c r="I10" s="660" t="s">
        <v>1955</v>
      </c>
      <c r="J10" s="678">
        <v>940841.12999999989</v>
      </c>
      <c r="K10" s="678">
        <v>940841.12999999989</v>
      </c>
      <c r="L10" s="662">
        <v>1</v>
      </c>
      <c r="M10" s="662">
        <v>1</v>
      </c>
      <c r="N10" s="663" t="s">
        <v>1918</v>
      </c>
    </row>
    <row r="11" spans="1:15" ht="80.25" customHeight="1">
      <c r="A11" s="658">
        <v>2</v>
      </c>
      <c r="B11" s="688" t="s">
        <v>1912</v>
      </c>
      <c r="C11" s="664" t="s">
        <v>1919</v>
      </c>
      <c r="D11" s="665" t="s">
        <v>1920</v>
      </c>
      <c r="E11" s="675" t="s">
        <v>1921</v>
      </c>
      <c r="F11" s="683">
        <v>44659</v>
      </c>
      <c r="G11" s="683">
        <v>44692</v>
      </c>
      <c r="H11" s="666" t="s">
        <v>1922</v>
      </c>
      <c r="I11" s="664" t="s">
        <v>1955</v>
      </c>
      <c r="J11" s="679">
        <v>672664.86</v>
      </c>
      <c r="K11" s="679">
        <v>672664.86</v>
      </c>
      <c r="L11" s="667">
        <v>1</v>
      </c>
      <c r="M11" s="667">
        <v>1</v>
      </c>
      <c r="N11" s="668" t="s">
        <v>1918</v>
      </c>
    </row>
    <row r="12" spans="1:15" ht="80.25" customHeight="1">
      <c r="A12" s="658">
        <v>3</v>
      </c>
      <c r="B12" s="689" t="s">
        <v>1912</v>
      </c>
      <c r="C12" s="669" t="s">
        <v>1923</v>
      </c>
      <c r="D12" s="665" t="s">
        <v>1924</v>
      </c>
      <c r="E12" s="676" t="s">
        <v>1925</v>
      </c>
      <c r="F12" s="684">
        <v>44687</v>
      </c>
      <c r="G12" s="684">
        <v>44722</v>
      </c>
      <c r="H12" s="665" t="s">
        <v>1926</v>
      </c>
      <c r="I12" s="669" t="s">
        <v>1955</v>
      </c>
      <c r="J12" s="680">
        <v>923209.12999999989</v>
      </c>
      <c r="K12" s="680">
        <v>923209.13</v>
      </c>
      <c r="L12" s="667">
        <v>1</v>
      </c>
      <c r="M12" s="667">
        <v>1</v>
      </c>
      <c r="N12" s="668" t="s">
        <v>1918</v>
      </c>
    </row>
    <row r="13" spans="1:15" ht="80.25" customHeight="1">
      <c r="A13" s="658">
        <v>4</v>
      </c>
      <c r="B13" s="689" t="s">
        <v>1912</v>
      </c>
      <c r="C13" s="669" t="s">
        <v>1927</v>
      </c>
      <c r="D13" s="665" t="s">
        <v>1928</v>
      </c>
      <c r="E13" s="676" t="s">
        <v>1929</v>
      </c>
      <c r="F13" s="684">
        <v>44732</v>
      </c>
      <c r="G13" s="684">
        <v>44764</v>
      </c>
      <c r="H13" s="665" t="s">
        <v>1926</v>
      </c>
      <c r="I13" s="669" t="s">
        <v>1955</v>
      </c>
      <c r="J13" s="680">
        <v>1070564</v>
      </c>
      <c r="K13" s="680">
        <v>1070564</v>
      </c>
      <c r="L13" s="667">
        <v>1</v>
      </c>
      <c r="M13" s="667">
        <v>1</v>
      </c>
      <c r="N13" s="668" t="s">
        <v>1918</v>
      </c>
    </row>
    <row r="14" spans="1:15" ht="80.25" customHeight="1">
      <c r="A14" s="658">
        <v>5</v>
      </c>
      <c r="B14" s="689" t="s">
        <v>1912</v>
      </c>
      <c r="C14" s="669" t="s">
        <v>1930</v>
      </c>
      <c r="D14" s="665" t="s">
        <v>1931</v>
      </c>
      <c r="E14" s="676" t="s">
        <v>1932</v>
      </c>
      <c r="F14" s="684">
        <v>44746</v>
      </c>
      <c r="G14" s="684">
        <v>44783</v>
      </c>
      <c r="H14" s="665" t="s">
        <v>1922</v>
      </c>
      <c r="I14" s="669" t="s">
        <v>1955</v>
      </c>
      <c r="J14" s="680">
        <v>976193.55</v>
      </c>
      <c r="K14" s="680">
        <v>976193.55</v>
      </c>
      <c r="L14" s="667">
        <v>1</v>
      </c>
      <c r="M14" s="667">
        <v>1</v>
      </c>
      <c r="N14" s="668" t="s">
        <v>1918</v>
      </c>
    </row>
    <row r="15" spans="1:15" ht="80.25" customHeight="1">
      <c r="A15" s="658">
        <v>6</v>
      </c>
      <c r="B15" s="689" t="s">
        <v>1912</v>
      </c>
      <c r="C15" s="669" t="s">
        <v>1933</v>
      </c>
      <c r="D15" s="665" t="s">
        <v>1934</v>
      </c>
      <c r="E15" s="676" t="s">
        <v>1935</v>
      </c>
      <c r="F15" s="684">
        <v>44754</v>
      </c>
      <c r="G15" s="684">
        <v>44798</v>
      </c>
      <c r="H15" s="665" t="s">
        <v>1917</v>
      </c>
      <c r="I15" s="669" t="s">
        <v>1955</v>
      </c>
      <c r="J15" s="680">
        <v>585230.03</v>
      </c>
      <c r="K15" s="680">
        <v>585230.03</v>
      </c>
      <c r="L15" s="667">
        <v>1</v>
      </c>
      <c r="M15" s="667">
        <v>1</v>
      </c>
      <c r="N15" s="668" t="s">
        <v>1918</v>
      </c>
    </row>
    <row r="16" spans="1:15" ht="80.25" customHeight="1">
      <c r="A16" s="658">
        <v>7</v>
      </c>
      <c r="B16" s="689" t="s">
        <v>1912</v>
      </c>
      <c r="C16" s="669" t="s">
        <v>1936</v>
      </c>
      <c r="D16" s="665" t="s">
        <v>1937</v>
      </c>
      <c r="E16" s="676" t="s">
        <v>1938</v>
      </c>
      <c r="F16" s="684">
        <v>44858</v>
      </c>
      <c r="G16" s="684">
        <v>44893</v>
      </c>
      <c r="H16" s="665" t="s">
        <v>1922</v>
      </c>
      <c r="I16" s="669" t="s">
        <v>1955</v>
      </c>
      <c r="J16" s="680">
        <v>1776087.76</v>
      </c>
      <c r="K16" s="680">
        <v>1776087.76</v>
      </c>
      <c r="L16" s="667">
        <v>1</v>
      </c>
      <c r="M16" s="667">
        <v>1</v>
      </c>
      <c r="N16" s="668" t="s">
        <v>1918</v>
      </c>
    </row>
    <row r="17" spans="1:14" ht="80.25" customHeight="1">
      <c r="A17" s="658">
        <v>8</v>
      </c>
      <c r="B17" s="689" t="s">
        <v>1912</v>
      </c>
      <c r="C17" s="669" t="s">
        <v>1939</v>
      </c>
      <c r="D17" s="665" t="s">
        <v>1940</v>
      </c>
      <c r="E17" s="676" t="s">
        <v>1941</v>
      </c>
      <c r="F17" s="684">
        <v>44879</v>
      </c>
      <c r="G17" s="684">
        <v>44910</v>
      </c>
      <c r="H17" s="665" t="s">
        <v>1926</v>
      </c>
      <c r="I17" s="669" t="s">
        <v>1955</v>
      </c>
      <c r="J17" s="680">
        <v>1266136.69</v>
      </c>
      <c r="K17" s="680">
        <v>1266136.69</v>
      </c>
      <c r="L17" s="667">
        <v>1</v>
      </c>
      <c r="M17" s="667">
        <v>1</v>
      </c>
      <c r="N17" s="668" t="s">
        <v>1918</v>
      </c>
    </row>
    <row r="18" spans="1:14" ht="80.25" customHeight="1">
      <c r="A18" s="658">
        <v>9</v>
      </c>
      <c r="B18" s="689" t="s">
        <v>1912</v>
      </c>
      <c r="C18" s="669" t="s">
        <v>1942</v>
      </c>
      <c r="D18" s="665" t="s">
        <v>1943</v>
      </c>
      <c r="E18" s="676" t="s">
        <v>1944</v>
      </c>
      <c r="F18" s="684">
        <v>44876</v>
      </c>
      <c r="G18" s="684">
        <v>44907</v>
      </c>
      <c r="H18" s="665" t="s">
        <v>1945</v>
      </c>
      <c r="I18" s="669" t="s">
        <v>1955</v>
      </c>
      <c r="J18" s="680">
        <v>724349.21</v>
      </c>
      <c r="K18" s="680">
        <v>724349.21</v>
      </c>
      <c r="L18" s="667">
        <v>1</v>
      </c>
      <c r="M18" s="667">
        <v>1</v>
      </c>
      <c r="N18" s="668" t="s">
        <v>1918</v>
      </c>
    </row>
    <row r="19" spans="1:14" ht="80.25" customHeight="1" thickBot="1">
      <c r="A19" s="659">
        <v>10</v>
      </c>
      <c r="B19" s="690" t="s">
        <v>1912</v>
      </c>
      <c r="C19" s="670" t="s">
        <v>1946</v>
      </c>
      <c r="D19" s="671" t="s">
        <v>1947</v>
      </c>
      <c r="E19" s="677" t="s">
        <v>1948</v>
      </c>
      <c r="F19" s="685">
        <v>44865</v>
      </c>
      <c r="G19" s="685">
        <v>44896</v>
      </c>
      <c r="H19" s="671" t="s">
        <v>1917</v>
      </c>
      <c r="I19" s="670" t="s">
        <v>1955</v>
      </c>
      <c r="J19" s="681">
        <v>915845.57000000007</v>
      </c>
      <c r="K19" s="681">
        <v>915845.57</v>
      </c>
      <c r="L19" s="672">
        <v>1</v>
      </c>
      <c r="M19" s="672">
        <v>1</v>
      </c>
      <c r="N19" s="673" t="s">
        <v>1918</v>
      </c>
    </row>
    <row r="20" spans="1:14" ht="80.25" customHeight="1">
      <c r="A20" s="686">
        <v>11</v>
      </c>
      <c r="B20" s="688" t="s">
        <v>1913</v>
      </c>
      <c r="C20" s="664" t="s">
        <v>1949</v>
      </c>
      <c r="D20" s="666" t="s">
        <v>1950</v>
      </c>
      <c r="E20" s="675" t="s">
        <v>1951</v>
      </c>
      <c r="F20" s="683">
        <v>44718</v>
      </c>
      <c r="G20" s="683">
        <v>44782</v>
      </c>
      <c r="H20" s="666" t="s">
        <v>1917</v>
      </c>
      <c r="I20" s="664" t="s">
        <v>1955</v>
      </c>
      <c r="J20" s="679">
        <v>569829.12</v>
      </c>
      <c r="K20" s="679">
        <v>569829.12</v>
      </c>
      <c r="L20" s="667">
        <v>1</v>
      </c>
      <c r="M20" s="667">
        <v>1</v>
      </c>
      <c r="N20" s="668" t="s">
        <v>1918</v>
      </c>
    </row>
    <row r="21" spans="1:14" ht="80.25" customHeight="1" thickBot="1">
      <c r="A21" s="659">
        <v>12</v>
      </c>
      <c r="B21" s="690" t="s">
        <v>1618</v>
      </c>
      <c r="C21" s="670" t="s">
        <v>1952</v>
      </c>
      <c r="D21" s="671" t="s">
        <v>1953</v>
      </c>
      <c r="E21" s="677" t="s">
        <v>1954</v>
      </c>
      <c r="F21" s="685">
        <v>44886</v>
      </c>
      <c r="G21" s="685">
        <v>44916</v>
      </c>
      <c r="H21" s="671" t="s">
        <v>1917</v>
      </c>
      <c r="I21" s="670" t="s">
        <v>1955</v>
      </c>
      <c r="J21" s="681">
        <v>525000</v>
      </c>
      <c r="K21" s="681">
        <v>525000</v>
      </c>
      <c r="L21" s="672">
        <v>1</v>
      </c>
      <c r="M21" s="672">
        <v>1</v>
      </c>
      <c r="N21" s="673" t="s">
        <v>1918</v>
      </c>
    </row>
    <row r="22" spans="1:14" ht="16.5" customHeight="1" thickBot="1">
      <c r="B22" s="327" t="s">
        <v>623</v>
      </c>
      <c r="C22" s="327" t="s">
        <v>623</v>
      </c>
      <c r="D22" s="327"/>
      <c r="E22" s="327"/>
      <c r="F22" s="327"/>
      <c r="G22" s="327"/>
      <c r="H22" s="327"/>
      <c r="I22" s="327"/>
      <c r="J22" s="691">
        <f>SUM(J10:J21)</f>
        <v>10945951.049999999</v>
      </c>
      <c r="K22" s="692">
        <f>SUM(K10:K21)</f>
        <v>10945951.049999999</v>
      </c>
      <c r="L22" s="330"/>
      <c r="M22" s="330"/>
      <c r="N22" s="331"/>
    </row>
  </sheetData>
  <mergeCells count="15">
    <mergeCell ref="A2:N2"/>
    <mergeCell ref="A3:N3"/>
    <mergeCell ref="A4:N4"/>
    <mergeCell ref="A5:N5"/>
    <mergeCell ref="N7:N8"/>
    <mergeCell ref="A7:A8"/>
    <mergeCell ref="B7:B8"/>
    <mergeCell ref="C7:C8"/>
    <mergeCell ref="D7:D8"/>
    <mergeCell ref="E7:E8"/>
    <mergeCell ref="F7:G7"/>
    <mergeCell ref="H7:H8"/>
    <mergeCell ref="I7:I8"/>
    <mergeCell ref="J7:K7"/>
    <mergeCell ref="L7:M7"/>
  </mergeCells>
  <printOptions horizontalCentered="1"/>
  <pageMargins left="0.19685039370078741" right="0.19685039370078741" top="0.39370078740157483" bottom="0.51181102362204722" header="0.27559055118110237" footer="0.19685039370078741"/>
  <pageSetup scale="58" fitToHeight="2" orientation="landscape" r:id="rId1"/>
  <headerFooter alignWithMargins="0">
    <oddHeader>&amp;RA5a</oddHeader>
    <oddFooter>&amp;C“Bajo protesta de decir verdad declaramos que los Estados Financieros y sus notas, son razonablemente correctos y son responsabilidad del emisor”</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21"/>
  <sheetViews>
    <sheetView zoomScale="55" zoomScaleNormal="55" zoomScaleSheetLayoutView="100" workbookViewId="0">
      <selection activeCell="K38" sqref="A1:K38"/>
    </sheetView>
  </sheetViews>
  <sheetFormatPr defaultColWidth="10.76171875" defaultRowHeight="12.75"/>
  <cols>
    <col min="1" max="1" width="4.4375" style="299" customWidth="1"/>
    <col min="2" max="2" width="26.90234375" style="299" customWidth="1"/>
    <col min="3" max="3" width="32.1484375" style="299" customWidth="1"/>
    <col min="4" max="4" width="23.9453125" style="299" customWidth="1"/>
    <col min="5" max="6" width="18.6953125" style="299" customWidth="1"/>
    <col min="7" max="8" width="18.96484375" style="299" customWidth="1"/>
    <col min="9" max="9" width="9.68359375" style="299" customWidth="1"/>
    <col min="10" max="10" width="11.02734375" style="299" customWidth="1"/>
    <col min="11" max="11" width="25.421875" style="299" customWidth="1"/>
    <col min="12" max="12" width="3.765625" style="300" customWidth="1"/>
    <col min="13" max="13" width="11.43359375" style="299"/>
    <col min="14" max="14" width="12.64453125" style="299" bestFit="1" customWidth="1"/>
    <col min="15" max="256" width="11.43359375" style="299"/>
    <col min="257" max="257" width="4.4375" style="299" customWidth="1"/>
    <col min="258" max="260" width="22.46484375" style="299" customWidth="1"/>
    <col min="261" max="262" width="16.94921875" style="299" customWidth="1"/>
    <col min="263" max="264" width="11.97265625" style="299" customWidth="1"/>
    <col min="265" max="265" width="9.68359375" style="299" customWidth="1"/>
    <col min="266" max="266" width="10.22265625" style="299" customWidth="1"/>
    <col min="267" max="267" width="20.84765625" style="299" customWidth="1"/>
    <col min="268" max="268" width="3.765625" style="299" customWidth="1"/>
    <col min="269" max="269" width="11.43359375" style="299"/>
    <col min="270" max="270" width="12.64453125" style="299" bestFit="1" customWidth="1"/>
    <col min="271" max="512" width="11.43359375" style="299"/>
    <col min="513" max="513" width="4.4375" style="299" customWidth="1"/>
    <col min="514" max="516" width="22.46484375" style="299" customWidth="1"/>
    <col min="517" max="518" width="16.94921875" style="299" customWidth="1"/>
    <col min="519" max="520" width="11.97265625" style="299" customWidth="1"/>
    <col min="521" max="521" width="9.68359375" style="299" customWidth="1"/>
    <col min="522" max="522" width="10.22265625" style="299" customWidth="1"/>
    <col min="523" max="523" width="20.84765625" style="299" customWidth="1"/>
    <col min="524" max="524" width="3.765625" style="299" customWidth="1"/>
    <col min="525" max="525" width="11.43359375" style="299"/>
    <col min="526" max="526" width="12.64453125" style="299" bestFit="1" customWidth="1"/>
    <col min="527" max="768" width="11.43359375" style="299"/>
    <col min="769" max="769" width="4.4375" style="299" customWidth="1"/>
    <col min="770" max="772" width="22.46484375" style="299" customWidth="1"/>
    <col min="773" max="774" width="16.94921875" style="299" customWidth="1"/>
    <col min="775" max="776" width="11.97265625" style="299" customWidth="1"/>
    <col min="777" max="777" width="9.68359375" style="299" customWidth="1"/>
    <col min="778" max="778" width="10.22265625" style="299" customWidth="1"/>
    <col min="779" max="779" width="20.84765625" style="299" customWidth="1"/>
    <col min="780" max="780" width="3.765625" style="299" customWidth="1"/>
    <col min="781" max="781" width="11.43359375" style="299"/>
    <col min="782" max="782" width="12.64453125" style="299" bestFit="1" customWidth="1"/>
    <col min="783" max="1024" width="11.43359375" style="299"/>
    <col min="1025" max="1025" width="4.4375" style="299" customWidth="1"/>
    <col min="1026" max="1028" width="22.46484375" style="299" customWidth="1"/>
    <col min="1029" max="1030" width="16.94921875" style="299" customWidth="1"/>
    <col min="1031" max="1032" width="11.97265625" style="299" customWidth="1"/>
    <col min="1033" max="1033" width="9.68359375" style="299" customWidth="1"/>
    <col min="1034" max="1034" width="10.22265625" style="299" customWidth="1"/>
    <col min="1035" max="1035" width="20.84765625" style="299" customWidth="1"/>
    <col min="1036" max="1036" width="3.765625" style="299" customWidth="1"/>
    <col min="1037" max="1037" width="11.43359375" style="299"/>
    <col min="1038" max="1038" width="12.64453125" style="299" bestFit="1" customWidth="1"/>
    <col min="1039" max="1280" width="11.43359375" style="299"/>
    <col min="1281" max="1281" width="4.4375" style="299" customWidth="1"/>
    <col min="1282" max="1284" width="22.46484375" style="299" customWidth="1"/>
    <col min="1285" max="1286" width="16.94921875" style="299" customWidth="1"/>
    <col min="1287" max="1288" width="11.97265625" style="299" customWidth="1"/>
    <col min="1289" max="1289" width="9.68359375" style="299" customWidth="1"/>
    <col min="1290" max="1290" width="10.22265625" style="299" customWidth="1"/>
    <col min="1291" max="1291" width="20.84765625" style="299" customWidth="1"/>
    <col min="1292" max="1292" width="3.765625" style="299" customWidth="1"/>
    <col min="1293" max="1293" width="11.43359375" style="299"/>
    <col min="1294" max="1294" width="12.64453125" style="299" bestFit="1" customWidth="1"/>
    <col min="1295" max="1536" width="11.43359375" style="299"/>
    <col min="1537" max="1537" width="4.4375" style="299" customWidth="1"/>
    <col min="1538" max="1540" width="22.46484375" style="299" customWidth="1"/>
    <col min="1541" max="1542" width="16.94921875" style="299" customWidth="1"/>
    <col min="1543" max="1544" width="11.97265625" style="299" customWidth="1"/>
    <col min="1545" max="1545" width="9.68359375" style="299" customWidth="1"/>
    <col min="1546" max="1546" width="10.22265625" style="299" customWidth="1"/>
    <col min="1547" max="1547" width="20.84765625" style="299" customWidth="1"/>
    <col min="1548" max="1548" width="3.765625" style="299" customWidth="1"/>
    <col min="1549" max="1549" width="11.43359375" style="299"/>
    <col min="1550" max="1550" width="12.64453125" style="299" bestFit="1" customWidth="1"/>
    <col min="1551" max="1792" width="11.43359375" style="299"/>
    <col min="1793" max="1793" width="4.4375" style="299" customWidth="1"/>
    <col min="1794" max="1796" width="22.46484375" style="299" customWidth="1"/>
    <col min="1797" max="1798" width="16.94921875" style="299" customWidth="1"/>
    <col min="1799" max="1800" width="11.97265625" style="299" customWidth="1"/>
    <col min="1801" max="1801" width="9.68359375" style="299" customWidth="1"/>
    <col min="1802" max="1802" width="10.22265625" style="299" customWidth="1"/>
    <col min="1803" max="1803" width="20.84765625" style="299" customWidth="1"/>
    <col min="1804" max="1804" width="3.765625" style="299" customWidth="1"/>
    <col min="1805" max="1805" width="11.43359375" style="299"/>
    <col min="1806" max="1806" width="12.64453125" style="299" bestFit="1" customWidth="1"/>
    <col min="1807" max="2048" width="11.43359375" style="299"/>
    <col min="2049" max="2049" width="4.4375" style="299" customWidth="1"/>
    <col min="2050" max="2052" width="22.46484375" style="299" customWidth="1"/>
    <col min="2053" max="2054" width="16.94921875" style="299" customWidth="1"/>
    <col min="2055" max="2056" width="11.97265625" style="299" customWidth="1"/>
    <col min="2057" max="2057" width="9.68359375" style="299" customWidth="1"/>
    <col min="2058" max="2058" width="10.22265625" style="299" customWidth="1"/>
    <col min="2059" max="2059" width="20.84765625" style="299" customWidth="1"/>
    <col min="2060" max="2060" width="3.765625" style="299" customWidth="1"/>
    <col min="2061" max="2061" width="11.43359375" style="299"/>
    <col min="2062" max="2062" width="12.64453125" style="299" bestFit="1" customWidth="1"/>
    <col min="2063" max="2304" width="11.43359375" style="299"/>
    <col min="2305" max="2305" width="4.4375" style="299" customWidth="1"/>
    <col min="2306" max="2308" width="22.46484375" style="299" customWidth="1"/>
    <col min="2309" max="2310" width="16.94921875" style="299" customWidth="1"/>
    <col min="2311" max="2312" width="11.97265625" style="299" customWidth="1"/>
    <col min="2313" max="2313" width="9.68359375" style="299" customWidth="1"/>
    <col min="2314" max="2314" width="10.22265625" style="299" customWidth="1"/>
    <col min="2315" max="2315" width="20.84765625" style="299" customWidth="1"/>
    <col min="2316" max="2316" width="3.765625" style="299" customWidth="1"/>
    <col min="2317" max="2317" width="11.43359375" style="299"/>
    <col min="2318" max="2318" width="12.64453125" style="299" bestFit="1" customWidth="1"/>
    <col min="2319" max="2560" width="11.43359375" style="299"/>
    <col min="2561" max="2561" width="4.4375" style="299" customWidth="1"/>
    <col min="2562" max="2564" width="22.46484375" style="299" customWidth="1"/>
    <col min="2565" max="2566" width="16.94921875" style="299" customWidth="1"/>
    <col min="2567" max="2568" width="11.97265625" style="299" customWidth="1"/>
    <col min="2569" max="2569" width="9.68359375" style="299" customWidth="1"/>
    <col min="2570" max="2570" width="10.22265625" style="299" customWidth="1"/>
    <col min="2571" max="2571" width="20.84765625" style="299" customWidth="1"/>
    <col min="2572" max="2572" width="3.765625" style="299" customWidth="1"/>
    <col min="2573" max="2573" width="11.43359375" style="299"/>
    <col min="2574" max="2574" width="12.64453125" style="299" bestFit="1" customWidth="1"/>
    <col min="2575" max="2816" width="11.43359375" style="299"/>
    <col min="2817" max="2817" width="4.4375" style="299" customWidth="1"/>
    <col min="2818" max="2820" width="22.46484375" style="299" customWidth="1"/>
    <col min="2821" max="2822" width="16.94921875" style="299" customWidth="1"/>
    <col min="2823" max="2824" width="11.97265625" style="299" customWidth="1"/>
    <col min="2825" max="2825" width="9.68359375" style="299" customWidth="1"/>
    <col min="2826" max="2826" width="10.22265625" style="299" customWidth="1"/>
    <col min="2827" max="2827" width="20.84765625" style="299" customWidth="1"/>
    <col min="2828" max="2828" width="3.765625" style="299" customWidth="1"/>
    <col min="2829" max="2829" width="11.43359375" style="299"/>
    <col min="2830" max="2830" width="12.64453125" style="299" bestFit="1" customWidth="1"/>
    <col min="2831" max="3072" width="11.43359375" style="299"/>
    <col min="3073" max="3073" width="4.4375" style="299" customWidth="1"/>
    <col min="3074" max="3076" width="22.46484375" style="299" customWidth="1"/>
    <col min="3077" max="3078" width="16.94921875" style="299" customWidth="1"/>
    <col min="3079" max="3080" width="11.97265625" style="299" customWidth="1"/>
    <col min="3081" max="3081" width="9.68359375" style="299" customWidth="1"/>
    <col min="3082" max="3082" width="10.22265625" style="299" customWidth="1"/>
    <col min="3083" max="3083" width="20.84765625" style="299" customWidth="1"/>
    <col min="3084" max="3084" width="3.765625" style="299" customWidth="1"/>
    <col min="3085" max="3085" width="11.43359375" style="299"/>
    <col min="3086" max="3086" width="12.64453125" style="299" bestFit="1" customWidth="1"/>
    <col min="3087" max="3328" width="11.43359375" style="299"/>
    <col min="3329" max="3329" width="4.4375" style="299" customWidth="1"/>
    <col min="3330" max="3332" width="22.46484375" style="299" customWidth="1"/>
    <col min="3333" max="3334" width="16.94921875" style="299" customWidth="1"/>
    <col min="3335" max="3336" width="11.97265625" style="299" customWidth="1"/>
    <col min="3337" max="3337" width="9.68359375" style="299" customWidth="1"/>
    <col min="3338" max="3338" width="10.22265625" style="299" customWidth="1"/>
    <col min="3339" max="3339" width="20.84765625" style="299" customWidth="1"/>
    <col min="3340" max="3340" width="3.765625" style="299" customWidth="1"/>
    <col min="3341" max="3341" width="11.43359375" style="299"/>
    <col min="3342" max="3342" width="12.64453125" style="299" bestFit="1" customWidth="1"/>
    <col min="3343" max="3584" width="11.43359375" style="299"/>
    <col min="3585" max="3585" width="4.4375" style="299" customWidth="1"/>
    <col min="3586" max="3588" width="22.46484375" style="299" customWidth="1"/>
    <col min="3589" max="3590" width="16.94921875" style="299" customWidth="1"/>
    <col min="3591" max="3592" width="11.97265625" style="299" customWidth="1"/>
    <col min="3593" max="3593" width="9.68359375" style="299" customWidth="1"/>
    <col min="3594" max="3594" width="10.22265625" style="299" customWidth="1"/>
    <col min="3595" max="3595" width="20.84765625" style="299" customWidth="1"/>
    <col min="3596" max="3596" width="3.765625" style="299" customWidth="1"/>
    <col min="3597" max="3597" width="11.43359375" style="299"/>
    <col min="3598" max="3598" width="12.64453125" style="299" bestFit="1" customWidth="1"/>
    <col min="3599" max="3840" width="11.43359375" style="299"/>
    <col min="3841" max="3841" width="4.4375" style="299" customWidth="1"/>
    <col min="3842" max="3844" width="22.46484375" style="299" customWidth="1"/>
    <col min="3845" max="3846" width="16.94921875" style="299" customWidth="1"/>
    <col min="3847" max="3848" width="11.97265625" style="299" customWidth="1"/>
    <col min="3849" max="3849" width="9.68359375" style="299" customWidth="1"/>
    <col min="3850" max="3850" width="10.22265625" style="299" customWidth="1"/>
    <col min="3851" max="3851" width="20.84765625" style="299" customWidth="1"/>
    <col min="3852" max="3852" width="3.765625" style="299" customWidth="1"/>
    <col min="3853" max="3853" width="11.43359375" style="299"/>
    <col min="3854" max="3854" width="12.64453125" style="299" bestFit="1" customWidth="1"/>
    <col min="3855" max="4096" width="11.43359375" style="299"/>
    <col min="4097" max="4097" width="4.4375" style="299" customWidth="1"/>
    <col min="4098" max="4100" width="22.46484375" style="299" customWidth="1"/>
    <col min="4101" max="4102" width="16.94921875" style="299" customWidth="1"/>
    <col min="4103" max="4104" width="11.97265625" style="299" customWidth="1"/>
    <col min="4105" max="4105" width="9.68359375" style="299" customWidth="1"/>
    <col min="4106" max="4106" width="10.22265625" style="299" customWidth="1"/>
    <col min="4107" max="4107" width="20.84765625" style="299" customWidth="1"/>
    <col min="4108" max="4108" width="3.765625" style="299" customWidth="1"/>
    <col min="4109" max="4109" width="11.43359375" style="299"/>
    <col min="4110" max="4110" width="12.64453125" style="299" bestFit="1" customWidth="1"/>
    <col min="4111" max="4352" width="11.43359375" style="299"/>
    <col min="4353" max="4353" width="4.4375" style="299" customWidth="1"/>
    <col min="4354" max="4356" width="22.46484375" style="299" customWidth="1"/>
    <col min="4357" max="4358" width="16.94921875" style="299" customWidth="1"/>
    <col min="4359" max="4360" width="11.97265625" style="299" customWidth="1"/>
    <col min="4361" max="4361" width="9.68359375" style="299" customWidth="1"/>
    <col min="4362" max="4362" width="10.22265625" style="299" customWidth="1"/>
    <col min="4363" max="4363" width="20.84765625" style="299" customWidth="1"/>
    <col min="4364" max="4364" width="3.765625" style="299" customWidth="1"/>
    <col min="4365" max="4365" width="11.43359375" style="299"/>
    <col min="4366" max="4366" width="12.64453125" style="299" bestFit="1" customWidth="1"/>
    <col min="4367" max="4608" width="11.43359375" style="299"/>
    <col min="4609" max="4609" width="4.4375" style="299" customWidth="1"/>
    <col min="4610" max="4612" width="22.46484375" style="299" customWidth="1"/>
    <col min="4613" max="4614" width="16.94921875" style="299" customWidth="1"/>
    <col min="4615" max="4616" width="11.97265625" style="299" customWidth="1"/>
    <col min="4617" max="4617" width="9.68359375" style="299" customWidth="1"/>
    <col min="4618" max="4618" width="10.22265625" style="299" customWidth="1"/>
    <col min="4619" max="4619" width="20.84765625" style="299" customWidth="1"/>
    <col min="4620" max="4620" width="3.765625" style="299" customWidth="1"/>
    <col min="4621" max="4621" width="11.43359375" style="299"/>
    <col min="4622" max="4622" width="12.64453125" style="299" bestFit="1" customWidth="1"/>
    <col min="4623" max="4864" width="11.43359375" style="299"/>
    <col min="4865" max="4865" width="4.4375" style="299" customWidth="1"/>
    <col min="4866" max="4868" width="22.46484375" style="299" customWidth="1"/>
    <col min="4869" max="4870" width="16.94921875" style="299" customWidth="1"/>
    <col min="4871" max="4872" width="11.97265625" style="299" customWidth="1"/>
    <col min="4873" max="4873" width="9.68359375" style="299" customWidth="1"/>
    <col min="4874" max="4874" width="10.22265625" style="299" customWidth="1"/>
    <col min="4875" max="4875" width="20.84765625" style="299" customWidth="1"/>
    <col min="4876" max="4876" width="3.765625" style="299" customWidth="1"/>
    <col min="4877" max="4877" width="11.43359375" style="299"/>
    <col min="4878" max="4878" width="12.64453125" style="299" bestFit="1" customWidth="1"/>
    <col min="4879" max="5120" width="11.43359375" style="299"/>
    <col min="5121" max="5121" width="4.4375" style="299" customWidth="1"/>
    <col min="5122" max="5124" width="22.46484375" style="299" customWidth="1"/>
    <col min="5125" max="5126" width="16.94921875" style="299" customWidth="1"/>
    <col min="5127" max="5128" width="11.97265625" style="299" customWidth="1"/>
    <col min="5129" max="5129" width="9.68359375" style="299" customWidth="1"/>
    <col min="5130" max="5130" width="10.22265625" style="299" customWidth="1"/>
    <col min="5131" max="5131" width="20.84765625" style="299" customWidth="1"/>
    <col min="5132" max="5132" width="3.765625" style="299" customWidth="1"/>
    <col min="5133" max="5133" width="11.43359375" style="299"/>
    <col min="5134" max="5134" width="12.64453125" style="299" bestFit="1" customWidth="1"/>
    <col min="5135" max="5376" width="11.43359375" style="299"/>
    <col min="5377" max="5377" width="4.4375" style="299" customWidth="1"/>
    <col min="5378" max="5380" width="22.46484375" style="299" customWidth="1"/>
    <col min="5381" max="5382" width="16.94921875" style="299" customWidth="1"/>
    <col min="5383" max="5384" width="11.97265625" style="299" customWidth="1"/>
    <col min="5385" max="5385" width="9.68359375" style="299" customWidth="1"/>
    <col min="5386" max="5386" width="10.22265625" style="299" customWidth="1"/>
    <col min="5387" max="5387" width="20.84765625" style="299" customWidth="1"/>
    <col min="5388" max="5388" width="3.765625" style="299" customWidth="1"/>
    <col min="5389" max="5389" width="11.43359375" style="299"/>
    <col min="5390" max="5390" width="12.64453125" style="299" bestFit="1" customWidth="1"/>
    <col min="5391" max="5632" width="11.43359375" style="299"/>
    <col min="5633" max="5633" width="4.4375" style="299" customWidth="1"/>
    <col min="5634" max="5636" width="22.46484375" style="299" customWidth="1"/>
    <col min="5637" max="5638" width="16.94921875" style="299" customWidth="1"/>
    <col min="5639" max="5640" width="11.97265625" style="299" customWidth="1"/>
    <col min="5641" max="5641" width="9.68359375" style="299" customWidth="1"/>
    <col min="5642" max="5642" width="10.22265625" style="299" customWidth="1"/>
    <col min="5643" max="5643" width="20.84765625" style="299" customWidth="1"/>
    <col min="5644" max="5644" width="3.765625" style="299" customWidth="1"/>
    <col min="5645" max="5645" width="11.43359375" style="299"/>
    <col min="5646" max="5646" width="12.64453125" style="299" bestFit="1" customWidth="1"/>
    <col min="5647" max="5888" width="11.43359375" style="299"/>
    <col min="5889" max="5889" width="4.4375" style="299" customWidth="1"/>
    <col min="5890" max="5892" width="22.46484375" style="299" customWidth="1"/>
    <col min="5893" max="5894" width="16.94921875" style="299" customWidth="1"/>
    <col min="5895" max="5896" width="11.97265625" style="299" customWidth="1"/>
    <col min="5897" max="5897" width="9.68359375" style="299" customWidth="1"/>
    <col min="5898" max="5898" width="10.22265625" style="299" customWidth="1"/>
    <col min="5899" max="5899" width="20.84765625" style="299" customWidth="1"/>
    <col min="5900" max="5900" width="3.765625" style="299" customWidth="1"/>
    <col min="5901" max="5901" width="11.43359375" style="299"/>
    <col min="5902" max="5902" width="12.64453125" style="299" bestFit="1" customWidth="1"/>
    <col min="5903" max="6144" width="11.43359375" style="299"/>
    <col min="6145" max="6145" width="4.4375" style="299" customWidth="1"/>
    <col min="6146" max="6148" width="22.46484375" style="299" customWidth="1"/>
    <col min="6149" max="6150" width="16.94921875" style="299" customWidth="1"/>
    <col min="6151" max="6152" width="11.97265625" style="299" customWidth="1"/>
    <col min="6153" max="6153" width="9.68359375" style="299" customWidth="1"/>
    <col min="6154" max="6154" width="10.22265625" style="299" customWidth="1"/>
    <col min="6155" max="6155" width="20.84765625" style="299" customWidth="1"/>
    <col min="6156" max="6156" width="3.765625" style="299" customWidth="1"/>
    <col min="6157" max="6157" width="11.43359375" style="299"/>
    <col min="6158" max="6158" width="12.64453125" style="299" bestFit="1" customWidth="1"/>
    <col min="6159" max="6400" width="11.43359375" style="299"/>
    <col min="6401" max="6401" width="4.4375" style="299" customWidth="1"/>
    <col min="6402" max="6404" width="22.46484375" style="299" customWidth="1"/>
    <col min="6405" max="6406" width="16.94921875" style="299" customWidth="1"/>
    <col min="6407" max="6408" width="11.97265625" style="299" customWidth="1"/>
    <col min="6409" max="6409" width="9.68359375" style="299" customWidth="1"/>
    <col min="6410" max="6410" width="10.22265625" style="299" customWidth="1"/>
    <col min="6411" max="6411" width="20.84765625" style="299" customWidth="1"/>
    <col min="6412" max="6412" width="3.765625" style="299" customWidth="1"/>
    <col min="6413" max="6413" width="11.43359375" style="299"/>
    <col min="6414" max="6414" width="12.64453125" style="299" bestFit="1" customWidth="1"/>
    <col min="6415" max="6656" width="11.43359375" style="299"/>
    <col min="6657" max="6657" width="4.4375" style="299" customWidth="1"/>
    <col min="6658" max="6660" width="22.46484375" style="299" customWidth="1"/>
    <col min="6661" max="6662" width="16.94921875" style="299" customWidth="1"/>
    <col min="6663" max="6664" width="11.97265625" style="299" customWidth="1"/>
    <col min="6665" max="6665" width="9.68359375" style="299" customWidth="1"/>
    <col min="6666" max="6666" width="10.22265625" style="299" customWidth="1"/>
    <col min="6667" max="6667" width="20.84765625" style="299" customWidth="1"/>
    <col min="6668" max="6668" width="3.765625" style="299" customWidth="1"/>
    <col min="6669" max="6669" width="11.43359375" style="299"/>
    <col min="6670" max="6670" width="12.64453125" style="299" bestFit="1" customWidth="1"/>
    <col min="6671" max="6912" width="11.43359375" style="299"/>
    <col min="6913" max="6913" width="4.4375" style="299" customWidth="1"/>
    <col min="6914" max="6916" width="22.46484375" style="299" customWidth="1"/>
    <col min="6917" max="6918" width="16.94921875" style="299" customWidth="1"/>
    <col min="6919" max="6920" width="11.97265625" style="299" customWidth="1"/>
    <col min="6921" max="6921" width="9.68359375" style="299" customWidth="1"/>
    <col min="6922" max="6922" width="10.22265625" style="299" customWidth="1"/>
    <col min="6923" max="6923" width="20.84765625" style="299" customWidth="1"/>
    <col min="6924" max="6924" width="3.765625" style="299" customWidth="1"/>
    <col min="6925" max="6925" width="11.43359375" style="299"/>
    <col min="6926" max="6926" width="12.64453125" style="299" bestFit="1" customWidth="1"/>
    <col min="6927" max="7168" width="11.43359375" style="299"/>
    <col min="7169" max="7169" width="4.4375" style="299" customWidth="1"/>
    <col min="7170" max="7172" width="22.46484375" style="299" customWidth="1"/>
    <col min="7173" max="7174" width="16.94921875" style="299" customWidth="1"/>
    <col min="7175" max="7176" width="11.97265625" style="299" customWidth="1"/>
    <col min="7177" max="7177" width="9.68359375" style="299" customWidth="1"/>
    <col min="7178" max="7178" width="10.22265625" style="299" customWidth="1"/>
    <col min="7179" max="7179" width="20.84765625" style="299" customWidth="1"/>
    <col min="7180" max="7180" width="3.765625" style="299" customWidth="1"/>
    <col min="7181" max="7181" width="11.43359375" style="299"/>
    <col min="7182" max="7182" width="12.64453125" style="299" bestFit="1" customWidth="1"/>
    <col min="7183" max="7424" width="11.43359375" style="299"/>
    <col min="7425" max="7425" width="4.4375" style="299" customWidth="1"/>
    <col min="7426" max="7428" width="22.46484375" style="299" customWidth="1"/>
    <col min="7429" max="7430" width="16.94921875" style="299" customWidth="1"/>
    <col min="7431" max="7432" width="11.97265625" style="299" customWidth="1"/>
    <col min="7433" max="7433" width="9.68359375" style="299" customWidth="1"/>
    <col min="7434" max="7434" width="10.22265625" style="299" customWidth="1"/>
    <col min="7435" max="7435" width="20.84765625" style="299" customWidth="1"/>
    <col min="7436" max="7436" width="3.765625" style="299" customWidth="1"/>
    <col min="7437" max="7437" width="11.43359375" style="299"/>
    <col min="7438" max="7438" width="12.64453125" style="299" bestFit="1" customWidth="1"/>
    <col min="7439" max="7680" width="11.43359375" style="299"/>
    <col min="7681" max="7681" width="4.4375" style="299" customWidth="1"/>
    <col min="7682" max="7684" width="22.46484375" style="299" customWidth="1"/>
    <col min="7685" max="7686" width="16.94921875" style="299" customWidth="1"/>
    <col min="7687" max="7688" width="11.97265625" style="299" customWidth="1"/>
    <col min="7689" max="7689" width="9.68359375" style="299" customWidth="1"/>
    <col min="7690" max="7690" width="10.22265625" style="299" customWidth="1"/>
    <col min="7691" max="7691" width="20.84765625" style="299" customWidth="1"/>
    <col min="7692" max="7692" width="3.765625" style="299" customWidth="1"/>
    <col min="7693" max="7693" width="11.43359375" style="299"/>
    <col min="7694" max="7694" width="12.64453125" style="299" bestFit="1" customWidth="1"/>
    <col min="7695" max="7936" width="11.43359375" style="299"/>
    <col min="7937" max="7937" width="4.4375" style="299" customWidth="1"/>
    <col min="7938" max="7940" width="22.46484375" style="299" customWidth="1"/>
    <col min="7941" max="7942" width="16.94921875" style="299" customWidth="1"/>
    <col min="7943" max="7944" width="11.97265625" style="299" customWidth="1"/>
    <col min="7945" max="7945" width="9.68359375" style="299" customWidth="1"/>
    <col min="7946" max="7946" width="10.22265625" style="299" customWidth="1"/>
    <col min="7947" max="7947" width="20.84765625" style="299" customWidth="1"/>
    <col min="7948" max="7948" width="3.765625" style="299" customWidth="1"/>
    <col min="7949" max="7949" width="11.43359375" style="299"/>
    <col min="7950" max="7950" width="12.64453125" style="299" bestFit="1" customWidth="1"/>
    <col min="7951" max="8192" width="11.43359375" style="299"/>
    <col min="8193" max="8193" width="4.4375" style="299" customWidth="1"/>
    <col min="8194" max="8196" width="22.46484375" style="299" customWidth="1"/>
    <col min="8197" max="8198" width="16.94921875" style="299" customWidth="1"/>
    <col min="8199" max="8200" width="11.97265625" style="299" customWidth="1"/>
    <col min="8201" max="8201" width="9.68359375" style="299" customWidth="1"/>
    <col min="8202" max="8202" width="10.22265625" style="299" customWidth="1"/>
    <col min="8203" max="8203" width="20.84765625" style="299" customWidth="1"/>
    <col min="8204" max="8204" width="3.765625" style="299" customWidth="1"/>
    <col min="8205" max="8205" width="11.43359375" style="299"/>
    <col min="8206" max="8206" width="12.64453125" style="299" bestFit="1" customWidth="1"/>
    <col min="8207" max="8448" width="11.43359375" style="299"/>
    <col min="8449" max="8449" width="4.4375" style="299" customWidth="1"/>
    <col min="8450" max="8452" width="22.46484375" style="299" customWidth="1"/>
    <col min="8453" max="8454" width="16.94921875" style="299" customWidth="1"/>
    <col min="8455" max="8456" width="11.97265625" style="299" customWidth="1"/>
    <col min="8457" max="8457" width="9.68359375" style="299" customWidth="1"/>
    <col min="8458" max="8458" width="10.22265625" style="299" customWidth="1"/>
    <col min="8459" max="8459" width="20.84765625" style="299" customWidth="1"/>
    <col min="8460" max="8460" width="3.765625" style="299" customWidth="1"/>
    <col min="8461" max="8461" width="11.43359375" style="299"/>
    <col min="8462" max="8462" width="12.64453125" style="299" bestFit="1" customWidth="1"/>
    <col min="8463" max="8704" width="11.43359375" style="299"/>
    <col min="8705" max="8705" width="4.4375" style="299" customWidth="1"/>
    <col min="8706" max="8708" width="22.46484375" style="299" customWidth="1"/>
    <col min="8709" max="8710" width="16.94921875" style="299" customWidth="1"/>
    <col min="8711" max="8712" width="11.97265625" style="299" customWidth="1"/>
    <col min="8713" max="8713" width="9.68359375" style="299" customWidth="1"/>
    <col min="8714" max="8714" width="10.22265625" style="299" customWidth="1"/>
    <col min="8715" max="8715" width="20.84765625" style="299" customWidth="1"/>
    <col min="8716" max="8716" width="3.765625" style="299" customWidth="1"/>
    <col min="8717" max="8717" width="11.43359375" style="299"/>
    <col min="8718" max="8718" width="12.64453125" style="299" bestFit="1" customWidth="1"/>
    <col min="8719" max="8960" width="11.43359375" style="299"/>
    <col min="8961" max="8961" width="4.4375" style="299" customWidth="1"/>
    <col min="8962" max="8964" width="22.46484375" style="299" customWidth="1"/>
    <col min="8965" max="8966" width="16.94921875" style="299" customWidth="1"/>
    <col min="8967" max="8968" width="11.97265625" style="299" customWidth="1"/>
    <col min="8969" max="8969" width="9.68359375" style="299" customWidth="1"/>
    <col min="8970" max="8970" width="10.22265625" style="299" customWidth="1"/>
    <col min="8971" max="8971" width="20.84765625" style="299" customWidth="1"/>
    <col min="8972" max="8972" width="3.765625" style="299" customWidth="1"/>
    <col min="8973" max="8973" width="11.43359375" style="299"/>
    <col min="8974" max="8974" width="12.64453125" style="299" bestFit="1" customWidth="1"/>
    <col min="8975" max="9216" width="11.43359375" style="299"/>
    <col min="9217" max="9217" width="4.4375" style="299" customWidth="1"/>
    <col min="9218" max="9220" width="22.46484375" style="299" customWidth="1"/>
    <col min="9221" max="9222" width="16.94921875" style="299" customWidth="1"/>
    <col min="9223" max="9224" width="11.97265625" style="299" customWidth="1"/>
    <col min="9225" max="9225" width="9.68359375" style="299" customWidth="1"/>
    <col min="9226" max="9226" width="10.22265625" style="299" customWidth="1"/>
    <col min="9227" max="9227" width="20.84765625" style="299" customWidth="1"/>
    <col min="9228" max="9228" width="3.765625" style="299" customWidth="1"/>
    <col min="9229" max="9229" width="11.43359375" style="299"/>
    <col min="9230" max="9230" width="12.64453125" style="299" bestFit="1" customWidth="1"/>
    <col min="9231" max="9472" width="11.43359375" style="299"/>
    <col min="9473" max="9473" width="4.4375" style="299" customWidth="1"/>
    <col min="9474" max="9476" width="22.46484375" style="299" customWidth="1"/>
    <col min="9477" max="9478" width="16.94921875" style="299" customWidth="1"/>
    <col min="9479" max="9480" width="11.97265625" style="299" customWidth="1"/>
    <col min="9481" max="9481" width="9.68359375" style="299" customWidth="1"/>
    <col min="9482" max="9482" width="10.22265625" style="299" customWidth="1"/>
    <col min="9483" max="9483" width="20.84765625" style="299" customWidth="1"/>
    <col min="9484" max="9484" width="3.765625" style="299" customWidth="1"/>
    <col min="9485" max="9485" width="11.43359375" style="299"/>
    <col min="9486" max="9486" width="12.64453125" style="299" bestFit="1" customWidth="1"/>
    <col min="9487" max="9728" width="11.43359375" style="299"/>
    <col min="9729" max="9729" width="4.4375" style="299" customWidth="1"/>
    <col min="9730" max="9732" width="22.46484375" style="299" customWidth="1"/>
    <col min="9733" max="9734" width="16.94921875" style="299" customWidth="1"/>
    <col min="9735" max="9736" width="11.97265625" style="299" customWidth="1"/>
    <col min="9737" max="9737" width="9.68359375" style="299" customWidth="1"/>
    <col min="9738" max="9738" width="10.22265625" style="299" customWidth="1"/>
    <col min="9739" max="9739" width="20.84765625" style="299" customWidth="1"/>
    <col min="9740" max="9740" width="3.765625" style="299" customWidth="1"/>
    <col min="9741" max="9741" width="11.43359375" style="299"/>
    <col min="9742" max="9742" width="12.64453125" style="299" bestFit="1" customWidth="1"/>
    <col min="9743" max="9984" width="11.43359375" style="299"/>
    <col min="9985" max="9985" width="4.4375" style="299" customWidth="1"/>
    <col min="9986" max="9988" width="22.46484375" style="299" customWidth="1"/>
    <col min="9989" max="9990" width="16.94921875" style="299" customWidth="1"/>
    <col min="9991" max="9992" width="11.97265625" style="299" customWidth="1"/>
    <col min="9993" max="9993" width="9.68359375" style="299" customWidth="1"/>
    <col min="9994" max="9994" width="10.22265625" style="299" customWidth="1"/>
    <col min="9995" max="9995" width="20.84765625" style="299" customWidth="1"/>
    <col min="9996" max="9996" width="3.765625" style="299" customWidth="1"/>
    <col min="9997" max="9997" width="11.43359375" style="299"/>
    <col min="9998" max="9998" width="12.64453125" style="299" bestFit="1" customWidth="1"/>
    <col min="9999" max="10240" width="11.43359375" style="299"/>
    <col min="10241" max="10241" width="4.4375" style="299" customWidth="1"/>
    <col min="10242" max="10244" width="22.46484375" style="299" customWidth="1"/>
    <col min="10245" max="10246" width="16.94921875" style="299" customWidth="1"/>
    <col min="10247" max="10248" width="11.97265625" style="299" customWidth="1"/>
    <col min="10249" max="10249" width="9.68359375" style="299" customWidth="1"/>
    <col min="10250" max="10250" width="10.22265625" style="299" customWidth="1"/>
    <col min="10251" max="10251" width="20.84765625" style="299" customWidth="1"/>
    <col min="10252" max="10252" width="3.765625" style="299" customWidth="1"/>
    <col min="10253" max="10253" width="11.43359375" style="299"/>
    <col min="10254" max="10254" width="12.64453125" style="299" bestFit="1" customWidth="1"/>
    <col min="10255" max="10496" width="11.43359375" style="299"/>
    <col min="10497" max="10497" width="4.4375" style="299" customWidth="1"/>
    <col min="10498" max="10500" width="22.46484375" style="299" customWidth="1"/>
    <col min="10501" max="10502" width="16.94921875" style="299" customWidth="1"/>
    <col min="10503" max="10504" width="11.97265625" style="299" customWidth="1"/>
    <col min="10505" max="10505" width="9.68359375" style="299" customWidth="1"/>
    <col min="10506" max="10506" width="10.22265625" style="299" customWidth="1"/>
    <col min="10507" max="10507" width="20.84765625" style="299" customWidth="1"/>
    <col min="10508" max="10508" width="3.765625" style="299" customWidth="1"/>
    <col min="10509" max="10509" width="11.43359375" style="299"/>
    <col min="10510" max="10510" width="12.64453125" style="299" bestFit="1" customWidth="1"/>
    <col min="10511" max="10752" width="11.43359375" style="299"/>
    <col min="10753" max="10753" width="4.4375" style="299" customWidth="1"/>
    <col min="10754" max="10756" width="22.46484375" style="299" customWidth="1"/>
    <col min="10757" max="10758" width="16.94921875" style="299" customWidth="1"/>
    <col min="10759" max="10760" width="11.97265625" style="299" customWidth="1"/>
    <col min="10761" max="10761" width="9.68359375" style="299" customWidth="1"/>
    <col min="10762" max="10762" width="10.22265625" style="299" customWidth="1"/>
    <col min="10763" max="10763" width="20.84765625" style="299" customWidth="1"/>
    <col min="10764" max="10764" width="3.765625" style="299" customWidth="1"/>
    <col min="10765" max="10765" width="11.43359375" style="299"/>
    <col min="10766" max="10766" width="12.64453125" style="299" bestFit="1" customWidth="1"/>
    <col min="10767" max="11008" width="11.43359375" style="299"/>
    <col min="11009" max="11009" width="4.4375" style="299" customWidth="1"/>
    <col min="11010" max="11012" width="22.46484375" style="299" customWidth="1"/>
    <col min="11013" max="11014" width="16.94921875" style="299" customWidth="1"/>
    <col min="11015" max="11016" width="11.97265625" style="299" customWidth="1"/>
    <col min="11017" max="11017" width="9.68359375" style="299" customWidth="1"/>
    <col min="11018" max="11018" width="10.22265625" style="299" customWidth="1"/>
    <col min="11019" max="11019" width="20.84765625" style="299" customWidth="1"/>
    <col min="11020" max="11020" width="3.765625" style="299" customWidth="1"/>
    <col min="11021" max="11021" width="11.43359375" style="299"/>
    <col min="11022" max="11022" width="12.64453125" style="299" bestFit="1" customWidth="1"/>
    <col min="11023" max="11264" width="11.43359375" style="299"/>
    <col min="11265" max="11265" width="4.4375" style="299" customWidth="1"/>
    <col min="11266" max="11268" width="22.46484375" style="299" customWidth="1"/>
    <col min="11269" max="11270" width="16.94921875" style="299" customWidth="1"/>
    <col min="11271" max="11272" width="11.97265625" style="299" customWidth="1"/>
    <col min="11273" max="11273" width="9.68359375" style="299" customWidth="1"/>
    <col min="11274" max="11274" width="10.22265625" style="299" customWidth="1"/>
    <col min="11275" max="11275" width="20.84765625" style="299" customWidth="1"/>
    <col min="11276" max="11276" width="3.765625" style="299" customWidth="1"/>
    <col min="11277" max="11277" width="11.43359375" style="299"/>
    <col min="11278" max="11278" width="12.64453125" style="299" bestFit="1" customWidth="1"/>
    <col min="11279" max="11520" width="11.43359375" style="299"/>
    <col min="11521" max="11521" width="4.4375" style="299" customWidth="1"/>
    <col min="11522" max="11524" width="22.46484375" style="299" customWidth="1"/>
    <col min="11525" max="11526" width="16.94921875" style="299" customWidth="1"/>
    <col min="11527" max="11528" width="11.97265625" style="299" customWidth="1"/>
    <col min="11529" max="11529" width="9.68359375" style="299" customWidth="1"/>
    <col min="11530" max="11530" width="10.22265625" style="299" customWidth="1"/>
    <col min="11531" max="11531" width="20.84765625" style="299" customWidth="1"/>
    <col min="11532" max="11532" width="3.765625" style="299" customWidth="1"/>
    <col min="11533" max="11533" width="11.43359375" style="299"/>
    <col min="11534" max="11534" width="12.64453125" style="299" bestFit="1" customWidth="1"/>
    <col min="11535" max="11776" width="11.43359375" style="299"/>
    <col min="11777" max="11777" width="4.4375" style="299" customWidth="1"/>
    <col min="11778" max="11780" width="22.46484375" style="299" customWidth="1"/>
    <col min="11781" max="11782" width="16.94921875" style="299" customWidth="1"/>
    <col min="11783" max="11784" width="11.97265625" style="299" customWidth="1"/>
    <col min="11785" max="11785" width="9.68359375" style="299" customWidth="1"/>
    <col min="11786" max="11786" width="10.22265625" style="299" customWidth="1"/>
    <col min="11787" max="11787" width="20.84765625" style="299" customWidth="1"/>
    <col min="11788" max="11788" width="3.765625" style="299" customWidth="1"/>
    <col min="11789" max="11789" width="11.43359375" style="299"/>
    <col min="11790" max="11790" width="12.64453125" style="299" bestFit="1" customWidth="1"/>
    <col min="11791" max="12032" width="11.43359375" style="299"/>
    <col min="12033" max="12033" width="4.4375" style="299" customWidth="1"/>
    <col min="12034" max="12036" width="22.46484375" style="299" customWidth="1"/>
    <col min="12037" max="12038" width="16.94921875" style="299" customWidth="1"/>
    <col min="12039" max="12040" width="11.97265625" style="299" customWidth="1"/>
    <col min="12041" max="12041" width="9.68359375" style="299" customWidth="1"/>
    <col min="12042" max="12042" width="10.22265625" style="299" customWidth="1"/>
    <col min="12043" max="12043" width="20.84765625" style="299" customWidth="1"/>
    <col min="12044" max="12044" width="3.765625" style="299" customWidth="1"/>
    <col min="12045" max="12045" width="11.43359375" style="299"/>
    <col min="12046" max="12046" width="12.64453125" style="299" bestFit="1" customWidth="1"/>
    <col min="12047" max="12288" width="11.43359375" style="299"/>
    <col min="12289" max="12289" width="4.4375" style="299" customWidth="1"/>
    <col min="12290" max="12292" width="22.46484375" style="299" customWidth="1"/>
    <col min="12293" max="12294" width="16.94921875" style="299" customWidth="1"/>
    <col min="12295" max="12296" width="11.97265625" style="299" customWidth="1"/>
    <col min="12297" max="12297" width="9.68359375" style="299" customWidth="1"/>
    <col min="12298" max="12298" width="10.22265625" style="299" customWidth="1"/>
    <col min="12299" max="12299" width="20.84765625" style="299" customWidth="1"/>
    <col min="12300" max="12300" width="3.765625" style="299" customWidth="1"/>
    <col min="12301" max="12301" width="11.43359375" style="299"/>
    <col min="12302" max="12302" width="12.64453125" style="299" bestFit="1" customWidth="1"/>
    <col min="12303" max="12544" width="11.43359375" style="299"/>
    <col min="12545" max="12545" width="4.4375" style="299" customWidth="1"/>
    <col min="12546" max="12548" width="22.46484375" style="299" customWidth="1"/>
    <col min="12549" max="12550" width="16.94921875" style="299" customWidth="1"/>
    <col min="12551" max="12552" width="11.97265625" style="299" customWidth="1"/>
    <col min="12553" max="12553" width="9.68359375" style="299" customWidth="1"/>
    <col min="12554" max="12554" width="10.22265625" style="299" customWidth="1"/>
    <col min="12555" max="12555" width="20.84765625" style="299" customWidth="1"/>
    <col min="12556" max="12556" width="3.765625" style="299" customWidth="1"/>
    <col min="12557" max="12557" width="11.43359375" style="299"/>
    <col min="12558" max="12558" width="12.64453125" style="299" bestFit="1" customWidth="1"/>
    <col min="12559" max="12800" width="11.43359375" style="299"/>
    <col min="12801" max="12801" width="4.4375" style="299" customWidth="1"/>
    <col min="12802" max="12804" width="22.46484375" style="299" customWidth="1"/>
    <col min="12805" max="12806" width="16.94921875" style="299" customWidth="1"/>
    <col min="12807" max="12808" width="11.97265625" style="299" customWidth="1"/>
    <col min="12809" max="12809" width="9.68359375" style="299" customWidth="1"/>
    <col min="12810" max="12810" width="10.22265625" style="299" customWidth="1"/>
    <col min="12811" max="12811" width="20.84765625" style="299" customWidth="1"/>
    <col min="12812" max="12812" width="3.765625" style="299" customWidth="1"/>
    <col min="12813" max="12813" width="11.43359375" style="299"/>
    <col min="12814" max="12814" width="12.64453125" style="299" bestFit="1" customWidth="1"/>
    <col min="12815" max="13056" width="11.43359375" style="299"/>
    <col min="13057" max="13057" width="4.4375" style="299" customWidth="1"/>
    <col min="13058" max="13060" width="22.46484375" style="299" customWidth="1"/>
    <col min="13061" max="13062" width="16.94921875" style="299" customWidth="1"/>
    <col min="13063" max="13064" width="11.97265625" style="299" customWidth="1"/>
    <col min="13065" max="13065" width="9.68359375" style="299" customWidth="1"/>
    <col min="13066" max="13066" width="10.22265625" style="299" customWidth="1"/>
    <col min="13067" max="13067" width="20.84765625" style="299" customWidth="1"/>
    <col min="13068" max="13068" width="3.765625" style="299" customWidth="1"/>
    <col min="13069" max="13069" width="11.43359375" style="299"/>
    <col min="13070" max="13070" width="12.64453125" style="299" bestFit="1" customWidth="1"/>
    <col min="13071" max="13312" width="11.43359375" style="299"/>
    <col min="13313" max="13313" width="4.4375" style="299" customWidth="1"/>
    <col min="13314" max="13316" width="22.46484375" style="299" customWidth="1"/>
    <col min="13317" max="13318" width="16.94921875" style="299" customWidth="1"/>
    <col min="13319" max="13320" width="11.97265625" style="299" customWidth="1"/>
    <col min="13321" max="13321" width="9.68359375" style="299" customWidth="1"/>
    <col min="13322" max="13322" width="10.22265625" style="299" customWidth="1"/>
    <col min="13323" max="13323" width="20.84765625" style="299" customWidth="1"/>
    <col min="13324" max="13324" width="3.765625" style="299" customWidth="1"/>
    <col min="13325" max="13325" width="11.43359375" style="299"/>
    <col min="13326" max="13326" width="12.64453125" style="299" bestFit="1" customWidth="1"/>
    <col min="13327" max="13568" width="11.43359375" style="299"/>
    <col min="13569" max="13569" width="4.4375" style="299" customWidth="1"/>
    <col min="13570" max="13572" width="22.46484375" style="299" customWidth="1"/>
    <col min="13573" max="13574" width="16.94921875" style="299" customWidth="1"/>
    <col min="13575" max="13576" width="11.97265625" style="299" customWidth="1"/>
    <col min="13577" max="13577" width="9.68359375" style="299" customWidth="1"/>
    <col min="13578" max="13578" width="10.22265625" style="299" customWidth="1"/>
    <col min="13579" max="13579" width="20.84765625" style="299" customWidth="1"/>
    <col min="13580" max="13580" width="3.765625" style="299" customWidth="1"/>
    <col min="13581" max="13581" width="11.43359375" style="299"/>
    <col min="13582" max="13582" width="12.64453125" style="299" bestFit="1" customWidth="1"/>
    <col min="13583" max="13824" width="11.43359375" style="299"/>
    <col min="13825" max="13825" width="4.4375" style="299" customWidth="1"/>
    <col min="13826" max="13828" width="22.46484375" style="299" customWidth="1"/>
    <col min="13829" max="13830" width="16.94921875" style="299" customWidth="1"/>
    <col min="13831" max="13832" width="11.97265625" style="299" customWidth="1"/>
    <col min="13833" max="13833" width="9.68359375" style="299" customWidth="1"/>
    <col min="13834" max="13834" width="10.22265625" style="299" customWidth="1"/>
    <col min="13835" max="13835" width="20.84765625" style="299" customWidth="1"/>
    <col min="13836" max="13836" width="3.765625" style="299" customWidth="1"/>
    <col min="13837" max="13837" width="11.43359375" style="299"/>
    <col min="13838" max="13838" width="12.64453125" style="299" bestFit="1" customWidth="1"/>
    <col min="13839" max="14080" width="11.43359375" style="299"/>
    <col min="14081" max="14081" width="4.4375" style="299" customWidth="1"/>
    <col min="14082" max="14084" width="22.46484375" style="299" customWidth="1"/>
    <col min="14085" max="14086" width="16.94921875" style="299" customWidth="1"/>
    <col min="14087" max="14088" width="11.97265625" style="299" customWidth="1"/>
    <col min="14089" max="14089" width="9.68359375" style="299" customWidth="1"/>
    <col min="14090" max="14090" width="10.22265625" style="299" customWidth="1"/>
    <col min="14091" max="14091" width="20.84765625" style="299" customWidth="1"/>
    <col min="14092" max="14092" width="3.765625" style="299" customWidth="1"/>
    <col min="14093" max="14093" width="11.43359375" style="299"/>
    <col min="14094" max="14094" width="12.64453125" style="299" bestFit="1" customWidth="1"/>
    <col min="14095" max="14336" width="11.43359375" style="299"/>
    <col min="14337" max="14337" width="4.4375" style="299" customWidth="1"/>
    <col min="14338" max="14340" width="22.46484375" style="299" customWidth="1"/>
    <col min="14341" max="14342" width="16.94921875" style="299" customWidth="1"/>
    <col min="14343" max="14344" width="11.97265625" style="299" customWidth="1"/>
    <col min="14345" max="14345" width="9.68359375" style="299" customWidth="1"/>
    <col min="14346" max="14346" width="10.22265625" style="299" customWidth="1"/>
    <col min="14347" max="14347" width="20.84765625" style="299" customWidth="1"/>
    <col min="14348" max="14348" width="3.765625" style="299" customWidth="1"/>
    <col min="14349" max="14349" width="11.43359375" style="299"/>
    <col min="14350" max="14350" width="12.64453125" style="299" bestFit="1" customWidth="1"/>
    <col min="14351" max="14592" width="11.43359375" style="299"/>
    <col min="14593" max="14593" width="4.4375" style="299" customWidth="1"/>
    <col min="14594" max="14596" width="22.46484375" style="299" customWidth="1"/>
    <col min="14597" max="14598" width="16.94921875" style="299" customWidth="1"/>
    <col min="14599" max="14600" width="11.97265625" style="299" customWidth="1"/>
    <col min="14601" max="14601" width="9.68359375" style="299" customWidth="1"/>
    <col min="14602" max="14602" width="10.22265625" style="299" customWidth="1"/>
    <col min="14603" max="14603" width="20.84765625" style="299" customWidth="1"/>
    <col min="14604" max="14604" width="3.765625" style="299" customWidth="1"/>
    <col min="14605" max="14605" width="11.43359375" style="299"/>
    <col min="14606" max="14606" width="12.64453125" style="299" bestFit="1" customWidth="1"/>
    <col min="14607" max="14848" width="11.43359375" style="299"/>
    <col min="14849" max="14849" width="4.4375" style="299" customWidth="1"/>
    <col min="14850" max="14852" width="22.46484375" style="299" customWidth="1"/>
    <col min="14853" max="14854" width="16.94921875" style="299" customWidth="1"/>
    <col min="14855" max="14856" width="11.97265625" style="299" customWidth="1"/>
    <col min="14857" max="14857" width="9.68359375" style="299" customWidth="1"/>
    <col min="14858" max="14858" width="10.22265625" style="299" customWidth="1"/>
    <col min="14859" max="14859" width="20.84765625" style="299" customWidth="1"/>
    <col min="14860" max="14860" width="3.765625" style="299" customWidth="1"/>
    <col min="14861" max="14861" width="11.43359375" style="299"/>
    <col min="14862" max="14862" width="12.64453125" style="299" bestFit="1" customWidth="1"/>
    <col min="14863" max="15104" width="11.43359375" style="299"/>
    <col min="15105" max="15105" width="4.4375" style="299" customWidth="1"/>
    <col min="15106" max="15108" width="22.46484375" style="299" customWidth="1"/>
    <col min="15109" max="15110" width="16.94921875" style="299" customWidth="1"/>
    <col min="15111" max="15112" width="11.97265625" style="299" customWidth="1"/>
    <col min="15113" max="15113" width="9.68359375" style="299" customWidth="1"/>
    <col min="15114" max="15114" width="10.22265625" style="299" customWidth="1"/>
    <col min="15115" max="15115" width="20.84765625" style="299" customWidth="1"/>
    <col min="15116" max="15116" width="3.765625" style="299" customWidth="1"/>
    <col min="15117" max="15117" width="11.43359375" style="299"/>
    <col min="15118" max="15118" width="12.64453125" style="299" bestFit="1" customWidth="1"/>
    <col min="15119" max="15360" width="11.43359375" style="299"/>
    <col min="15361" max="15361" width="4.4375" style="299" customWidth="1"/>
    <col min="15362" max="15364" width="22.46484375" style="299" customWidth="1"/>
    <col min="15365" max="15366" width="16.94921875" style="299" customWidth="1"/>
    <col min="15367" max="15368" width="11.97265625" style="299" customWidth="1"/>
    <col min="15369" max="15369" width="9.68359375" style="299" customWidth="1"/>
    <col min="15370" max="15370" width="10.22265625" style="299" customWidth="1"/>
    <col min="15371" max="15371" width="20.84765625" style="299" customWidth="1"/>
    <col min="15372" max="15372" width="3.765625" style="299" customWidth="1"/>
    <col min="15373" max="15373" width="11.43359375" style="299"/>
    <col min="15374" max="15374" width="12.64453125" style="299" bestFit="1" customWidth="1"/>
    <col min="15375" max="15616" width="11.43359375" style="299"/>
    <col min="15617" max="15617" width="4.4375" style="299" customWidth="1"/>
    <col min="15618" max="15620" width="22.46484375" style="299" customWidth="1"/>
    <col min="15621" max="15622" width="16.94921875" style="299" customWidth="1"/>
    <col min="15623" max="15624" width="11.97265625" style="299" customWidth="1"/>
    <col min="15625" max="15625" width="9.68359375" style="299" customWidth="1"/>
    <col min="15626" max="15626" width="10.22265625" style="299" customWidth="1"/>
    <col min="15627" max="15627" width="20.84765625" style="299" customWidth="1"/>
    <col min="15628" max="15628" width="3.765625" style="299" customWidth="1"/>
    <col min="15629" max="15629" width="11.43359375" style="299"/>
    <col min="15630" max="15630" width="12.64453125" style="299" bestFit="1" customWidth="1"/>
    <col min="15631" max="15872" width="11.43359375" style="299"/>
    <col min="15873" max="15873" width="4.4375" style="299" customWidth="1"/>
    <col min="15874" max="15876" width="22.46484375" style="299" customWidth="1"/>
    <col min="15877" max="15878" width="16.94921875" style="299" customWidth="1"/>
    <col min="15879" max="15880" width="11.97265625" style="299" customWidth="1"/>
    <col min="15881" max="15881" width="9.68359375" style="299" customWidth="1"/>
    <col min="15882" max="15882" width="10.22265625" style="299" customWidth="1"/>
    <col min="15883" max="15883" width="20.84765625" style="299" customWidth="1"/>
    <col min="15884" max="15884" width="3.765625" style="299" customWidth="1"/>
    <col min="15885" max="15885" width="11.43359375" style="299"/>
    <col min="15886" max="15886" width="12.64453125" style="299" bestFit="1" customWidth="1"/>
    <col min="15887" max="16128" width="11.43359375" style="299"/>
    <col min="16129" max="16129" width="4.4375" style="299" customWidth="1"/>
    <col min="16130" max="16132" width="22.46484375" style="299" customWidth="1"/>
    <col min="16133" max="16134" width="16.94921875" style="299" customWidth="1"/>
    <col min="16135" max="16136" width="11.97265625" style="299" customWidth="1"/>
    <col min="16137" max="16137" width="9.68359375" style="299" customWidth="1"/>
    <col min="16138" max="16138" width="10.22265625" style="299" customWidth="1"/>
    <col min="16139" max="16139" width="20.84765625" style="299" customWidth="1"/>
    <col min="16140" max="16140" width="3.765625" style="299" customWidth="1"/>
    <col min="16141" max="16141" width="11.43359375" style="299"/>
    <col min="16142" max="16142" width="12.64453125" style="299" bestFit="1" customWidth="1"/>
    <col min="16143" max="16384" width="11.43359375" style="299"/>
  </cols>
  <sheetData>
    <row r="1" spans="1:12" ht="13.5" customHeight="1">
      <c r="A1" s="546"/>
      <c r="B1" s="547"/>
      <c r="C1" s="547"/>
      <c r="D1" s="547"/>
      <c r="E1" s="547"/>
      <c r="F1" s="547"/>
      <c r="G1" s="547"/>
      <c r="H1" s="547"/>
      <c r="I1" s="547"/>
      <c r="J1" s="547"/>
      <c r="K1" s="693" t="s">
        <v>828</v>
      </c>
    </row>
    <row r="2" spans="1:12" ht="16.5" customHeight="1">
      <c r="A2" s="1095" t="s">
        <v>823</v>
      </c>
      <c r="B2" s="1096"/>
      <c r="C2" s="1096"/>
      <c r="D2" s="1096"/>
      <c r="E2" s="1096"/>
      <c r="F2" s="1096"/>
      <c r="G2" s="1096"/>
      <c r="H2" s="1096"/>
      <c r="I2" s="1096"/>
      <c r="J2" s="1096"/>
      <c r="K2" s="1097"/>
    </row>
    <row r="3" spans="1:12" ht="20.25" customHeight="1">
      <c r="A3" s="1071" t="s">
        <v>1591</v>
      </c>
      <c r="B3" s="1072"/>
      <c r="C3" s="1072"/>
      <c r="D3" s="1072"/>
      <c r="E3" s="1072"/>
      <c r="F3" s="1072"/>
      <c r="G3" s="1072"/>
      <c r="H3" s="1072"/>
      <c r="I3" s="1072"/>
      <c r="J3" s="1072"/>
      <c r="K3" s="1073"/>
    </row>
    <row r="4" spans="1:12" ht="20.25" customHeight="1">
      <c r="A4" s="1071" t="s">
        <v>1595</v>
      </c>
      <c r="B4" s="1072"/>
      <c r="C4" s="1072"/>
      <c r="D4" s="1072"/>
      <c r="E4" s="1072"/>
      <c r="F4" s="1072"/>
      <c r="G4" s="1072"/>
      <c r="H4" s="1072"/>
      <c r="I4" s="1072"/>
      <c r="J4" s="1072"/>
      <c r="K4" s="1073"/>
    </row>
    <row r="5" spans="1:12" ht="18" customHeight="1" thickBot="1">
      <c r="A5" s="1098"/>
      <c r="B5" s="1099"/>
      <c r="C5" s="1099"/>
      <c r="D5" s="1099"/>
      <c r="E5" s="1099"/>
      <c r="F5" s="1099"/>
      <c r="G5" s="1099"/>
      <c r="H5" s="1099"/>
      <c r="I5" s="1099"/>
      <c r="J5" s="1099"/>
      <c r="K5" s="1100"/>
    </row>
    <row r="6" spans="1:12" ht="8.25" customHeight="1" thickBot="1">
      <c r="B6" s="299" t="s">
        <v>623</v>
      </c>
      <c r="C6" s="299" t="s">
        <v>623</v>
      </c>
    </row>
    <row r="7" spans="1:12" s="302" customFormat="1" ht="30" customHeight="1">
      <c r="A7" s="1079" t="s">
        <v>624</v>
      </c>
      <c r="B7" s="1081" t="s">
        <v>818</v>
      </c>
      <c r="C7" s="1081" t="s">
        <v>625</v>
      </c>
      <c r="D7" s="1083" t="s">
        <v>626</v>
      </c>
      <c r="E7" s="1087" t="s">
        <v>824</v>
      </c>
      <c r="F7" s="1081"/>
      <c r="G7" s="1088" t="s">
        <v>605</v>
      </c>
      <c r="H7" s="1088"/>
      <c r="I7" s="1083" t="s">
        <v>630</v>
      </c>
      <c r="J7" s="1083"/>
      <c r="K7" s="1077" t="s">
        <v>825</v>
      </c>
      <c r="L7" s="301"/>
    </row>
    <row r="8" spans="1:12" s="302" customFormat="1" ht="33.75" customHeight="1" thickBot="1">
      <c r="A8" s="1080"/>
      <c r="B8" s="1082"/>
      <c r="C8" s="1082"/>
      <c r="D8" s="1084"/>
      <c r="E8" s="303" t="s">
        <v>820</v>
      </c>
      <c r="F8" s="303" t="s">
        <v>821</v>
      </c>
      <c r="G8" s="304" t="s">
        <v>826</v>
      </c>
      <c r="H8" s="304" t="s">
        <v>822</v>
      </c>
      <c r="I8" s="305" t="s">
        <v>633</v>
      </c>
      <c r="J8" s="305" t="s">
        <v>634</v>
      </c>
      <c r="K8" s="1078"/>
      <c r="L8" s="300"/>
    </row>
    <row r="9" spans="1:12" ht="9.75" customHeight="1" thickBot="1"/>
    <row r="10" spans="1:12" ht="33" customHeight="1">
      <c r="A10" s="306"/>
      <c r="B10" s="307"/>
      <c r="C10" s="307"/>
      <c r="D10" s="308"/>
      <c r="E10" s="308"/>
      <c r="F10" s="308"/>
      <c r="G10" s="309"/>
      <c r="H10" s="309"/>
      <c r="I10" s="310"/>
      <c r="J10" s="310"/>
      <c r="K10" s="311"/>
    </row>
    <row r="11" spans="1:12" ht="33" customHeight="1">
      <c r="A11" s="312"/>
      <c r="B11" s="313"/>
      <c r="C11" s="313"/>
      <c r="D11" s="314"/>
      <c r="E11" s="315"/>
      <c r="F11" s="315"/>
      <c r="G11" s="316"/>
      <c r="H11" s="316"/>
      <c r="I11" s="317"/>
      <c r="J11" s="317"/>
      <c r="K11" s="318"/>
    </row>
    <row r="12" spans="1:12" ht="33" customHeight="1">
      <c r="A12" s="312"/>
      <c r="B12" s="319"/>
      <c r="C12" s="319"/>
      <c r="D12" s="314"/>
      <c r="E12" s="314"/>
      <c r="F12" s="314"/>
      <c r="G12" s="320"/>
      <c r="H12" s="320"/>
      <c r="I12" s="317"/>
      <c r="J12" s="317"/>
      <c r="K12" s="318"/>
    </row>
    <row r="13" spans="1:12" ht="33" customHeight="1">
      <c r="A13" s="1089" t="s">
        <v>1956</v>
      </c>
      <c r="B13" s="1090"/>
      <c r="C13" s="1090"/>
      <c r="D13" s="1090"/>
      <c r="E13" s="1090"/>
      <c r="F13" s="1090"/>
      <c r="G13" s="1090"/>
      <c r="H13" s="1090"/>
      <c r="I13" s="1090"/>
      <c r="J13" s="1090"/>
      <c r="K13" s="1091"/>
    </row>
    <row r="14" spans="1:12" ht="33" customHeight="1">
      <c r="A14" s="1092"/>
      <c r="B14" s="1093"/>
      <c r="C14" s="1093"/>
      <c r="D14" s="1093"/>
      <c r="E14" s="1093"/>
      <c r="F14" s="1093"/>
      <c r="G14" s="1093"/>
      <c r="H14" s="1093"/>
      <c r="I14" s="1093"/>
      <c r="J14" s="1093"/>
      <c r="K14" s="1094"/>
    </row>
    <row r="15" spans="1:12" ht="33" customHeight="1">
      <c r="A15" s="312"/>
      <c r="B15" s="319"/>
      <c r="C15" s="319"/>
      <c r="D15" s="314"/>
      <c r="E15" s="314"/>
      <c r="F15" s="314"/>
      <c r="G15" s="320"/>
      <c r="H15" s="320"/>
      <c r="I15" s="317"/>
      <c r="J15" s="317"/>
      <c r="K15" s="318"/>
    </row>
    <row r="16" spans="1:12" ht="33" customHeight="1">
      <c r="A16" s="312"/>
      <c r="B16" s="319"/>
      <c r="C16" s="319"/>
      <c r="D16" s="314"/>
      <c r="E16" s="314"/>
      <c r="F16" s="314"/>
      <c r="G16" s="320"/>
      <c r="H16" s="320"/>
      <c r="I16" s="317"/>
      <c r="J16" s="317"/>
      <c r="K16" s="318"/>
    </row>
    <row r="17" spans="1:11" ht="33" customHeight="1">
      <c r="A17" s="312"/>
      <c r="B17" s="319"/>
      <c r="C17" s="319"/>
      <c r="D17" s="314"/>
      <c r="E17" s="314"/>
      <c r="F17" s="314"/>
      <c r="G17" s="320"/>
      <c r="H17" s="320"/>
      <c r="I17" s="317"/>
      <c r="J17" s="317"/>
      <c r="K17" s="318"/>
    </row>
    <row r="18" spans="1:11" ht="33" customHeight="1">
      <c r="A18" s="312"/>
      <c r="B18" s="319"/>
      <c r="C18" s="319"/>
      <c r="D18" s="314"/>
      <c r="E18" s="314"/>
      <c r="F18" s="314"/>
      <c r="G18" s="320"/>
      <c r="H18" s="320"/>
      <c r="I18" s="317"/>
      <c r="J18" s="317"/>
      <c r="K18" s="318"/>
    </row>
    <row r="19" spans="1:11" ht="33" customHeight="1">
      <c r="A19" s="312"/>
      <c r="B19" s="319"/>
      <c r="C19" s="319"/>
      <c r="D19" s="314"/>
      <c r="E19" s="314"/>
      <c r="F19" s="314"/>
      <c r="G19" s="320"/>
      <c r="H19" s="320"/>
      <c r="I19" s="317"/>
      <c r="J19" s="317"/>
      <c r="K19" s="318"/>
    </row>
    <row r="20" spans="1:11" ht="33" customHeight="1" thickBot="1">
      <c r="A20" s="321"/>
      <c r="B20" s="322" t="s">
        <v>623</v>
      </c>
      <c r="C20" s="322" t="s">
        <v>623</v>
      </c>
      <c r="D20" s="323"/>
      <c r="E20" s="323"/>
      <c r="F20" s="323"/>
      <c r="G20" s="324"/>
      <c r="H20" s="324"/>
      <c r="I20" s="325"/>
      <c r="J20" s="325"/>
      <c r="K20" s="326"/>
    </row>
    <row r="21" spans="1:11" ht="16.5" customHeight="1" thickBot="1">
      <c r="B21" s="327" t="s">
        <v>623</v>
      </c>
      <c r="C21" s="327" t="s">
        <v>623</v>
      </c>
      <c r="D21" s="327"/>
      <c r="E21" s="327"/>
      <c r="F21" s="327"/>
      <c r="G21" s="328">
        <f>SUM(G10:G20)</f>
        <v>0</v>
      </c>
      <c r="H21" s="329">
        <f>SUM(H10:H20)</f>
        <v>0</v>
      </c>
      <c r="I21" s="330"/>
      <c r="J21" s="330"/>
      <c r="K21" s="331"/>
    </row>
  </sheetData>
  <mergeCells count="13">
    <mergeCell ref="A13:K14"/>
    <mergeCell ref="A2:K2"/>
    <mergeCell ref="A3:K3"/>
    <mergeCell ref="A4:K4"/>
    <mergeCell ref="A5:K5"/>
    <mergeCell ref="G7:H7"/>
    <mergeCell ref="I7:J7"/>
    <mergeCell ref="K7:K8"/>
    <mergeCell ref="A7:A8"/>
    <mergeCell ref="B7:B8"/>
    <mergeCell ref="C7:C8"/>
    <mergeCell ref="D7:D8"/>
    <mergeCell ref="E7:F7"/>
  </mergeCells>
  <printOptions horizontalCentered="1"/>
  <pageMargins left="0.19685039370078741" right="0.19685039370078741" top="0.33" bottom="0.51181102362204722" header="0.19685039370078741" footer="0.19685039370078741"/>
  <pageSetup scale="66"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130"/>
  <sheetViews>
    <sheetView zoomScaleNormal="100" workbookViewId="0">
      <selection activeCell="H34" sqref="H34"/>
    </sheetView>
  </sheetViews>
  <sheetFormatPr defaultColWidth="11.43359375" defaultRowHeight="12.75"/>
  <cols>
    <col min="1" max="1" width="1.74609375" style="104" customWidth="1"/>
    <col min="2" max="2" width="6.72265625" style="104" customWidth="1"/>
    <col min="3" max="3" width="59.1875" style="104" customWidth="1"/>
    <col min="4" max="4" width="18.6953125" style="694" customWidth="1"/>
    <col min="5" max="5" width="1.8828125" style="694" customWidth="1"/>
    <col min="6" max="6" width="18.6953125" style="592" customWidth="1"/>
    <col min="7" max="7" width="24.48046875" style="104" bestFit="1" customWidth="1"/>
    <col min="8" max="8" width="15.19921875" style="104" bestFit="1" customWidth="1"/>
    <col min="9" max="10" width="16.6796875" style="104" bestFit="1" customWidth="1"/>
    <col min="11" max="16384" width="11.43359375" style="104"/>
  </cols>
  <sheetData>
    <row r="1" spans="1:8">
      <c r="F1" s="695" t="s">
        <v>961</v>
      </c>
    </row>
    <row r="2" spans="1:8" ht="13.5">
      <c r="B2" s="1038" t="s">
        <v>1591</v>
      </c>
      <c r="C2" s="1038"/>
      <c r="D2" s="1038"/>
      <c r="E2" s="1038"/>
      <c r="F2" s="1038"/>
    </row>
    <row r="3" spans="1:8" ht="13.5">
      <c r="A3" s="334"/>
      <c r="B3" s="1038" t="s">
        <v>1597</v>
      </c>
      <c r="C3" s="1038"/>
      <c r="D3" s="1038"/>
      <c r="E3" s="1038"/>
      <c r="F3" s="1038"/>
    </row>
    <row r="4" spans="1:8" ht="13.5">
      <c r="B4" s="1038" t="s">
        <v>1593</v>
      </c>
      <c r="C4" s="1038"/>
      <c r="D4" s="1038"/>
      <c r="E4" s="1038"/>
      <c r="F4" s="1038"/>
    </row>
    <row r="5" spans="1:8">
      <c r="D5" s="592"/>
      <c r="E5" s="592"/>
      <c r="F5" s="696"/>
      <c r="H5" s="335"/>
    </row>
    <row r="6" spans="1:8" ht="6.75" customHeight="1">
      <c r="D6" s="592"/>
      <c r="E6" s="592"/>
      <c r="F6" s="695"/>
      <c r="H6" s="335"/>
    </row>
    <row r="7" spans="1:8">
      <c r="C7" s="116"/>
      <c r="D7" s="697" t="s">
        <v>831</v>
      </c>
      <c r="E7" s="697"/>
      <c r="F7" s="697" t="s">
        <v>832</v>
      </c>
    </row>
    <row r="8" spans="1:8">
      <c r="C8" s="337" t="s">
        <v>833</v>
      </c>
      <c r="D8" s="698">
        <v>642582.46000000008</v>
      </c>
      <c r="E8" s="599"/>
      <c r="F8" s="698"/>
    </row>
    <row r="9" spans="1:8" ht="9" customHeight="1">
      <c r="C9" s="337"/>
      <c r="D9" s="599"/>
      <c r="E9" s="599"/>
      <c r="F9" s="599"/>
      <c r="H9" s="49"/>
    </row>
    <row r="10" spans="1:8">
      <c r="B10" s="1102" t="s">
        <v>834</v>
      </c>
      <c r="C10" s="1102"/>
      <c r="D10" s="592"/>
      <c r="E10" s="592"/>
    </row>
    <row r="11" spans="1:8">
      <c r="B11" s="339">
        <v>1</v>
      </c>
      <c r="C11" s="340" t="s">
        <v>129</v>
      </c>
      <c r="D11" s="592">
        <v>0</v>
      </c>
      <c r="E11" s="592"/>
      <c r="F11" s="592">
        <v>0</v>
      </c>
    </row>
    <row r="12" spans="1:8">
      <c r="B12" s="339">
        <v>2</v>
      </c>
      <c r="C12" s="340" t="s">
        <v>131</v>
      </c>
      <c r="D12" s="592">
        <v>0</v>
      </c>
      <c r="E12" s="592"/>
      <c r="F12" s="592">
        <v>0</v>
      </c>
    </row>
    <row r="13" spans="1:8">
      <c r="B13" s="339">
        <v>3</v>
      </c>
      <c r="C13" s="340" t="s">
        <v>835</v>
      </c>
      <c r="D13" s="592">
        <v>0</v>
      </c>
      <c r="E13" s="592"/>
      <c r="F13" s="592">
        <v>0</v>
      </c>
    </row>
    <row r="14" spans="1:8">
      <c r="B14" s="339">
        <v>4</v>
      </c>
      <c r="C14" s="340" t="s">
        <v>135</v>
      </c>
      <c r="D14" s="592">
        <v>0</v>
      </c>
      <c r="E14" s="592"/>
      <c r="F14" s="592">
        <v>0</v>
      </c>
    </row>
    <row r="15" spans="1:8">
      <c r="B15" s="339">
        <v>5</v>
      </c>
      <c r="C15" s="340" t="s">
        <v>277</v>
      </c>
      <c r="D15" s="49">
        <v>109.63</v>
      </c>
      <c r="E15" s="49"/>
      <c r="F15" s="49">
        <f>66.5+120.43+179.81+140.66+205.58+109.63</f>
        <v>822.61</v>
      </c>
    </row>
    <row r="16" spans="1:8">
      <c r="B16" s="339">
        <v>6</v>
      </c>
      <c r="C16" s="340" t="s">
        <v>278</v>
      </c>
      <c r="D16" s="592">
        <v>0</v>
      </c>
      <c r="E16" s="49"/>
      <c r="F16" s="592">
        <v>0</v>
      </c>
    </row>
    <row r="17" spans="2:8" ht="14.25">
      <c r="B17" s="339">
        <v>7</v>
      </c>
      <c r="C17" s="457" t="s">
        <v>1445</v>
      </c>
      <c r="D17" s="592">
        <v>0</v>
      </c>
      <c r="E17" s="341"/>
      <c r="F17" s="592">
        <v>0</v>
      </c>
    </row>
    <row r="18" spans="2:8" ht="24">
      <c r="B18" s="339">
        <v>8</v>
      </c>
      <c r="C18" s="457" t="s">
        <v>1446</v>
      </c>
      <c r="D18" s="49">
        <v>263813</v>
      </c>
      <c r="E18" s="49"/>
      <c r="F18" s="49">
        <f>791445.04+527630+527630+527630+527630+263813</f>
        <v>3165778.04</v>
      </c>
    </row>
    <row r="19" spans="2:8" ht="24">
      <c r="B19" s="339">
        <v>9</v>
      </c>
      <c r="C19" s="457" t="s">
        <v>1447</v>
      </c>
      <c r="D19" s="592">
        <v>0</v>
      </c>
      <c r="E19" s="49"/>
      <c r="F19" s="592">
        <v>0</v>
      </c>
    </row>
    <row r="20" spans="2:8">
      <c r="B20" s="339">
        <v>0</v>
      </c>
      <c r="C20" s="340" t="s">
        <v>538</v>
      </c>
      <c r="D20" s="699">
        <v>0</v>
      </c>
      <c r="E20" s="592"/>
      <c r="F20" s="699">
        <v>0</v>
      </c>
    </row>
    <row r="21" spans="2:8">
      <c r="C21" s="333" t="s">
        <v>838</v>
      </c>
      <c r="D21" s="599">
        <f>SUM(D11:D20)</f>
        <v>263922.63</v>
      </c>
      <c r="E21" s="599"/>
      <c r="F21" s="599">
        <f>SUM(F11:F20)</f>
        <v>3166600.65</v>
      </c>
      <c r="H21" s="342"/>
    </row>
    <row r="22" spans="2:8">
      <c r="D22" s="592"/>
      <c r="E22" s="592"/>
    </row>
    <row r="23" spans="2:8">
      <c r="B23" s="1103" t="s">
        <v>839</v>
      </c>
      <c r="C23" s="1103"/>
      <c r="D23" s="599"/>
      <c r="E23" s="599"/>
      <c r="F23" s="599"/>
    </row>
    <row r="24" spans="2:8">
      <c r="B24" s="339">
        <v>1000</v>
      </c>
      <c r="C24" s="340" t="s">
        <v>840</v>
      </c>
      <c r="D24" s="49">
        <f>59660+57854.18</f>
        <v>117514.18</v>
      </c>
      <c r="E24" s="592"/>
      <c r="F24" s="49">
        <f>176817.36+120997.18+119320+119320+119320+117514.18</f>
        <v>773288.72</v>
      </c>
      <c r="G24" s="342"/>
    </row>
    <row r="25" spans="2:8">
      <c r="B25" s="339">
        <v>2000</v>
      </c>
      <c r="C25" s="340" t="s">
        <v>841</v>
      </c>
      <c r="D25" s="49">
        <v>91920.639999999999</v>
      </c>
      <c r="E25" s="592"/>
      <c r="F25" s="49">
        <f>301148.22+91920.64</f>
        <v>393068.86</v>
      </c>
      <c r="G25" s="342"/>
    </row>
    <row r="26" spans="2:8">
      <c r="B26" s="339">
        <v>3000</v>
      </c>
      <c r="C26" s="340" t="s">
        <v>842</v>
      </c>
      <c r="D26" s="49">
        <f>115071+17.4+1719+1326+1429+325+325+1539</f>
        <v>121751.4</v>
      </c>
      <c r="E26" s="592"/>
      <c r="F26" s="49">
        <f>335342.4+240844.6+232187.6+251061.6+243736.6+121751.4</f>
        <v>1424924.2</v>
      </c>
      <c r="G26" s="342"/>
    </row>
    <row r="27" spans="2:8">
      <c r="B27" s="339">
        <v>4000</v>
      </c>
      <c r="C27" s="340" t="s">
        <v>837</v>
      </c>
      <c r="D27" s="592">
        <v>0</v>
      </c>
      <c r="E27" s="592"/>
      <c r="F27" s="592">
        <v>0</v>
      </c>
      <c r="G27" s="342"/>
    </row>
    <row r="28" spans="2:8">
      <c r="B28" s="339">
        <v>5000</v>
      </c>
      <c r="C28" s="340" t="s">
        <v>843</v>
      </c>
      <c r="D28" s="592">
        <v>0</v>
      </c>
      <c r="E28" s="592"/>
      <c r="F28" s="592">
        <v>0</v>
      </c>
      <c r="G28" s="342"/>
    </row>
    <row r="29" spans="2:8">
      <c r="B29" s="339">
        <v>6000</v>
      </c>
      <c r="C29" s="340" t="s">
        <v>844</v>
      </c>
      <c r="D29" s="49">
        <v>525000</v>
      </c>
      <c r="E29" s="49"/>
      <c r="F29" s="49">
        <v>525000</v>
      </c>
      <c r="G29" s="342"/>
    </row>
    <row r="30" spans="2:8">
      <c r="B30" s="339">
        <v>7000</v>
      </c>
      <c r="C30" s="340" t="s">
        <v>845</v>
      </c>
      <c r="D30" s="592">
        <v>0</v>
      </c>
      <c r="E30" s="592"/>
      <c r="F30" s="592">
        <v>0</v>
      </c>
      <c r="G30" s="342"/>
    </row>
    <row r="31" spans="2:8">
      <c r="B31" s="339">
        <v>8000</v>
      </c>
      <c r="C31" s="340" t="s">
        <v>836</v>
      </c>
      <c r="D31" s="592">
        <v>0</v>
      </c>
      <c r="E31" s="592"/>
      <c r="F31" s="592">
        <v>0</v>
      </c>
      <c r="G31" s="342"/>
    </row>
    <row r="32" spans="2:8">
      <c r="B32" s="339">
        <v>9000</v>
      </c>
      <c r="C32" s="340" t="s">
        <v>846</v>
      </c>
      <c r="D32" s="699">
        <v>0</v>
      </c>
      <c r="E32" s="592"/>
      <c r="F32" s="699">
        <v>0</v>
      </c>
      <c r="G32" s="342"/>
    </row>
    <row r="33" spans="2:8">
      <c r="B33" s="116"/>
      <c r="C33" s="333" t="s">
        <v>847</v>
      </c>
      <c r="D33" s="599">
        <f>SUM(D24:D32)</f>
        <v>856186.22</v>
      </c>
      <c r="E33" s="599"/>
      <c r="F33" s="599">
        <f>SUM(F24:F32)</f>
        <v>3116281.7800000003</v>
      </c>
      <c r="G33" s="49"/>
      <c r="H33" s="342"/>
    </row>
    <row r="34" spans="2:8" ht="8.25" customHeight="1">
      <c r="D34" s="592"/>
      <c r="E34" s="592"/>
    </row>
    <row r="35" spans="2:8">
      <c r="B35" s="116"/>
      <c r="C35" s="343" t="s">
        <v>848</v>
      </c>
      <c r="D35" s="700">
        <f>+D8+D21-D33</f>
        <v>50318.870000000112</v>
      </c>
      <c r="E35" s="599"/>
      <c r="F35" s="700">
        <f>+F8+F21-F33</f>
        <v>50318.869999999646</v>
      </c>
      <c r="H35" s="342"/>
    </row>
    <row r="36" spans="2:8">
      <c r="G36" s="49"/>
    </row>
    <row r="37" spans="2:8">
      <c r="G37" s="49"/>
    </row>
    <row r="38" spans="2:8">
      <c r="B38" s="1101" t="s">
        <v>849</v>
      </c>
      <c r="C38" s="1101"/>
      <c r="D38" s="1101"/>
      <c r="E38" s="1101"/>
      <c r="F38" s="1101"/>
    </row>
    <row r="39" spans="2:8" ht="8.25" customHeight="1">
      <c r="B39" s="116"/>
    </row>
    <row r="40" spans="2:8">
      <c r="B40" s="116"/>
      <c r="C40" s="116" t="s">
        <v>850</v>
      </c>
      <c r="F40" s="599"/>
    </row>
    <row r="41" spans="2:8">
      <c r="B41" s="2" t="s">
        <v>5</v>
      </c>
      <c r="C41" s="3" t="s">
        <v>6</v>
      </c>
      <c r="D41" s="592">
        <v>0</v>
      </c>
      <c r="E41" s="592"/>
      <c r="F41" s="592">
        <v>0</v>
      </c>
      <c r="H41" s="116"/>
    </row>
    <row r="42" spans="2:8" hidden="1">
      <c r="B42" s="2" t="s">
        <v>851</v>
      </c>
      <c r="C42" s="3" t="s">
        <v>852</v>
      </c>
      <c r="D42" s="592"/>
      <c r="E42" s="592"/>
    </row>
    <row r="43" spans="2:8" hidden="1">
      <c r="B43" s="2" t="s">
        <v>853</v>
      </c>
      <c r="C43" s="3" t="s">
        <v>854</v>
      </c>
      <c r="D43" s="592"/>
      <c r="E43" s="592"/>
    </row>
    <row r="44" spans="2:8" hidden="1">
      <c r="B44" s="2" t="s">
        <v>855</v>
      </c>
      <c r="C44" s="3" t="s">
        <v>856</v>
      </c>
      <c r="D44" s="592"/>
      <c r="E44" s="592"/>
      <c r="H44" s="116"/>
    </row>
    <row r="45" spans="2:8" hidden="1">
      <c r="B45" s="2" t="s">
        <v>857</v>
      </c>
      <c r="C45" s="3" t="s">
        <v>858</v>
      </c>
      <c r="D45" s="592"/>
      <c r="E45" s="592"/>
      <c r="H45" s="116"/>
    </row>
    <row r="46" spans="2:8" hidden="1">
      <c r="B46" s="2" t="s">
        <v>859</v>
      </c>
      <c r="C46" s="3" t="s">
        <v>860</v>
      </c>
      <c r="D46" s="592"/>
      <c r="E46" s="592"/>
      <c r="H46" s="116"/>
    </row>
    <row r="47" spans="2:8" hidden="1">
      <c r="B47" s="2" t="s">
        <v>861</v>
      </c>
      <c r="C47" s="3" t="s">
        <v>862</v>
      </c>
      <c r="D47" s="592"/>
      <c r="E47" s="592"/>
      <c r="H47" s="116"/>
    </row>
    <row r="48" spans="2:8" hidden="1">
      <c r="B48" s="2" t="s">
        <v>863</v>
      </c>
      <c r="C48" s="3" t="s">
        <v>864</v>
      </c>
      <c r="D48" s="592"/>
      <c r="E48" s="592"/>
      <c r="H48" s="116"/>
    </row>
    <row r="49" spans="2:8">
      <c r="B49" s="2" t="s">
        <v>9</v>
      </c>
      <c r="C49" s="3" t="s">
        <v>10</v>
      </c>
      <c r="D49" s="49">
        <f>5648.12+5810.76+5648.12+5648.12+5970.94+5648.12+5648.12+5648.12+5648.12+5648.12+5648.12+5648.12</f>
        <v>68262.900000000009</v>
      </c>
      <c r="E49" s="49"/>
      <c r="F49" s="49">
        <v>68262.900000000009</v>
      </c>
      <c r="H49" s="116"/>
    </row>
    <row r="50" spans="2:8" hidden="1">
      <c r="B50" s="2" t="s">
        <v>865</v>
      </c>
      <c r="C50" s="3" t="s">
        <v>866</v>
      </c>
      <c r="D50" s="592"/>
      <c r="E50" s="592"/>
      <c r="H50" s="116"/>
    </row>
    <row r="51" spans="2:8" hidden="1">
      <c r="B51" s="2" t="s">
        <v>867</v>
      </c>
      <c r="C51" s="3" t="s">
        <v>868</v>
      </c>
      <c r="D51" s="592"/>
      <c r="E51" s="592"/>
      <c r="H51" s="116"/>
    </row>
    <row r="52" spans="2:8" hidden="1">
      <c r="B52" s="2" t="s">
        <v>869</v>
      </c>
      <c r="C52" s="3" t="s">
        <v>870</v>
      </c>
      <c r="D52" s="592"/>
      <c r="E52" s="592"/>
      <c r="H52" s="116"/>
    </row>
    <row r="53" spans="2:8" hidden="1">
      <c r="B53" s="2" t="s">
        <v>871</v>
      </c>
      <c r="C53" s="3" t="s">
        <v>872</v>
      </c>
      <c r="D53" s="592"/>
      <c r="E53" s="592"/>
      <c r="H53" s="116"/>
    </row>
    <row r="54" spans="2:8" hidden="1">
      <c r="B54" s="2" t="s">
        <v>873</v>
      </c>
      <c r="C54" s="3" t="s">
        <v>874</v>
      </c>
      <c r="D54" s="592"/>
      <c r="E54" s="592"/>
      <c r="H54" s="116"/>
    </row>
    <row r="55" spans="2:8" hidden="1">
      <c r="B55" s="2" t="s">
        <v>875</v>
      </c>
      <c r="C55" s="3" t="s">
        <v>876</v>
      </c>
      <c r="D55" s="592"/>
      <c r="E55" s="592"/>
      <c r="H55" s="116"/>
    </row>
    <row r="56" spans="2:8" hidden="1">
      <c r="B56" s="2" t="s">
        <v>877</v>
      </c>
      <c r="C56" s="3" t="s">
        <v>878</v>
      </c>
      <c r="D56" s="592"/>
      <c r="E56" s="592"/>
      <c r="H56" s="116"/>
    </row>
    <row r="57" spans="2:8">
      <c r="B57" s="2" t="s">
        <v>13</v>
      </c>
      <c r="C57" s="3" t="s">
        <v>14</v>
      </c>
      <c r="D57" s="592">
        <v>0</v>
      </c>
      <c r="E57" s="592"/>
      <c r="F57" s="592">
        <v>0</v>
      </c>
      <c r="H57" s="116"/>
    </row>
    <row r="58" spans="2:8" hidden="1">
      <c r="B58" s="2" t="s">
        <v>879</v>
      </c>
      <c r="C58" s="3" t="s">
        <v>880</v>
      </c>
      <c r="D58" s="592"/>
      <c r="E58" s="592"/>
      <c r="H58" s="116"/>
    </row>
    <row r="59" spans="2:8" hidden="1">
      <c r="B59" s="2" t="s">
        <v>881</v>
      </c>
      <c r="C59" s="3" t="s">
        <v>882</v>
      </c>
      <c r="D59" s="592"/>
      <c r="E59" s="592"/>
      <c r="H59" s="116"/>
    </row>
    <row r="60" spans="2:8" hidden="1">
      <c r="B60" s="2" t="s">
        <v>883</v>
      </c>
      <c r="C60" s="3" t="s">
        <v>884</v>
      </c>
      <c r="D60" s="592"/>
      <c r="E60" s="592"/>
      <c r="H60" s="116"/>
    </row>
    <row r="61" spans="2:8" hidden="1">
      <c r="B61" s="2" t="s">
        <v>885</v>
      </c>
      <c r="C61" s="3" t="s">
        <v>886</v>
      </c>
      <c r="D61" s="592"/>
      <c r="E61" s="592"/>
      <c r="H61" s="116"/>
    </row>
    <row r="62" spans="2:8" hidden="1">
      <c r="B62" s="2" t="s">
        <v>887</v>
      </c>
      <c r="C62" s="3" t="s">
        <v>888</v>
      </c>
      <c r="D62" s="592"/>
      <c r="E62" s="592"/>
      <c r="H62" s="116"/>
    </row>
    <row r="63" spans="2:8" hidden="1">
      <c r="B63" s="2" t="s">
        <v>889</v>
      </c>
      <c r="C63" s="3" t="s">
        <v>890</v>
      </c>
      <c r="D63" s="592"/>
      <c r="E63" s="592"/>
      <c r="H63" s="116"/>
    </row>
    <row r="64" spans="2:8">
      <c r="B64" s="2" t="s">
        <v>29</v>
      </c>
      <c r="C64" s="3" t="s">
        <v>30</v>
      </c>
      <c r="D64" s="699">
        <v>0</v>
      </c>
      <c r="E64" s="592"/>
      <c r="F64" s="699">
        <v>0</v>
      </c>
      <c r="H64" s="116"/>
    </row>
    <row r="65" spans="2:8" hidden="1">
      <c r="B65" s="2" t="s">
        <v>664</v>
      </c>
      <c r="C65" s="3" t="s">
        <v>891</v>
      </c>
      <c r="D65" s="592"/>
      <c r="E65" s="592"/>
      <c r="H65" s="116"/>
    </row>
    <row r="66" spans="2:8" hidden="1">
      <c r="B66" s="2" t="s">
        <v>666</v>
      </c>
      <c r="C66" s="3" t="s">
        <v>892</v>
      </c>
      <c r="D66" s="592"/>
      <c r="E66" s="592"/>
      <c r="H66" s="116"/>
    </row>
    <row r="67" spans="2:8" ht="24.75" hidden="1" customHeight="1">
      <c r="B67" s="2" t="s">
        <v>668</v>
      </c>
      <c r="C67" s="3" t="s">
        <v>893</v>
      </c>
      <c r="D67" s="701"/>
      <c r="E67" s="701"/>
      <c r="F67" s="701"/>
    </row>
    <row r="68" spans="2:8">
      <c r="B68" s="2"/>
      <c r="C68" s="1" t="s">
        <v>894</v>
      </c>
      <c r="D68" s="702">
        <f>SUM(D41:D64)</f>
        <v>68262.900000000009</v>
      </c>
      <c r="E68" s="702"/>
      <c r="F68" s="702">
        <f>SUM(F41:F64)</f>
        <v>68262.900000000009</v>
      </c>
    </row>
    <row r="69" spans="2:8">
      <c r="B69" s="2"/>
      <c r="C69" s="3"/>
      <c r="D69" s="703"/>
      <c r="E69" s="703"/>
      <c r="F69" s="703"/>
    </row>
    <row r="70" spans="2:8">
      <c r="B70" s="2"/>
      <c r="C70" s="1" t="s">
        <v>895</v>
      </c>
      <c r="D70" s="703"/>
      <c r="E70" s="703"/>
      <c r="F70" s="702"/>
    </row>
    <row r="71" spans="2:8">
      <c r="B71" s="2" t="s">
        <v>7</v>
      </c>
      <c r="C71" s="3" t="s">
        <v>8</v>
      </c>
      <c r="D71" s="345">
        <f>1308.12+1308.12+1308.12+1308.12+1308.12+1308.12+1308.12+1308.12+1308.12+1308.12+1308.12+1308.12+1775.89+452.59+905.17+2262.93-525-2625+0.01</f>
        <v>17944.029999999992</v>
      </c>
      <c r="E71" s="345"/>
      <c r="F71" s="345">
        <v>17944.029999999992</v>
      </c>
    </row>
    <row r="72" spans="2:8" hidden="1">
      <c r="B72" s="2" t="s">
        <v>896</v>
      </c>
      <c r="C72" s="3" t="s">
        <v>897</v>
      </c>
      <c r="D72" s="703"/>
      <c r="E72" s="703"/>
      <c r="F72" s="703"/>
    </row>
    <row r="73" spans="2:8" hidden="1">
      <c r="B73" s="2" t="s">
        <v>898</v>
      </c>
      <c r="C73" s="3" t="s">
        <v>899</v>
      </c>
      <c r="D73" s="703"/>
      <c r="E73" s="703"/>
      <c r="F73" s="703"/>
    </row>
    <row r="74" spans="2:8" hidden="1">
      <c r="B74" s="2" t="s">
        <v>900</v>
      </c>
      <c r="C74" s="3" t="s">
        <v>901</v>
      </c>
      <c r="D74" s="703"/>
      <c r="E74" s="703"/>
      <c r="F74" s="703"/>
    </row>
    <row r="75" spans="2:8" hidden="1">
      <c r="B75" s="2" t="s">
        <v>902</v>
      </c>
      <c r="C75" s="3" t="s">
        <v>903</v>
      </c>
      <c r="D75" s="703"/>
      <c r="E75" s="703"/>
      <c r="F75" s="703"/>
    </row>
    <row r="76" spans="2:8" hidden="1">
      <c r="B76" s="2" t="s">
        <v>904</v>
      </c>
      <c r="C76" s="3" t="s">
        <v>905</v>
      </c>
      <c r="D76" s="703"/>
      <c r="E76" s="703"/>
      <c r="F76" s="703"/>
    </row>
    <row r="77" spans="2:8" hidden="1">
      <c r="B77" s="2" t="s">
        <v>906</v>
      </c>
      <c r="C77" s="3" t="s">
        <v>907</v>
      </c>
      <c r="D77" s="703"/>
      <c r="E77" s="703"/>
      <c r="F77" s="703"/>
    </row>
    <row r="78" spans="2:8" hidden="1">
      <c r="B78" s="2" t="s">
        <v>908</v>
      </c>
      <c r="C78" s="3" t="s">
        <v>909</v>
      </c>
      <c r="D78" s="703"/>
      <c r="E78" s="703"/>
      <c r="F78" s="703"/>
    </row>
    <row r="79" spans="2:8" hidden="1">
      <c r="B79" s="2" t="s">
        <v>910</v>
      </c>
      <c r="C79" s="3" t="s">
        <v>911</v>
      </c>
      <c r="D79" s="703"/>
      <c r="E79" s="703"/>
      <c r="F79" s="703"/>
    </row>
    <row r="80" spans="2:8">
      <c r="B80" s="2" t="s">
        <v>11</v>
      </c>
      <c r="C80" s="3" t="s">
        <v>12</v>
      </c>
      <c r="D80" s="703">
        <v>0</v>
      </c>
      <c r="E80" s="703"/>
      <c r="F80" s="703">
        <v>0</v>
      </c>
    </row>
    <row r="81" spans="2:10" ht="12.75" hidden="1" customHeight="1">
      <c r="B81" s="2" t="s">
        <v>912</v>
      </c>
      <c r="C81" s="3" t="s">
        <v>913</v>
      </c>
      <c r="D81" s="703"/>
      <c r="E81" s="703"/>
      <c r="F81" s="703"/>
    </row>
    <row r="82" spans="2:10" hidden="1">
      <c r="B82" s="2" t="s">
        <v>914</v>
      </c>
      <c r="C82" s="3" t="s">
        <v>915</v>
      </c>
      <c r="D82" s="703"/>
      <c r="E82" s="703"/>
      <c r="F82" s="703"/>
    </row>
    <row r="83" spans="2:10" hidden="1">
      <c r="B83" s="2" t="s">
        <v>916</v>
      </c>
      <c r="C83" s="3" t="s">
        <v>917</v>
      </c>
      <c r="D83" s="703"/>
      <c r="E83" s="703"/>
      <c r="F83" s="703"/>
    </row>
    <row r="84" spans="2:10" ht="12.75" customHeight="1">
      <c r="B84" s="2" t="s">
        <v>15</v>
      </c>
      <c r="C84" s="3" t="s">
        <v>16</v>
      </c>
      <c r="D84" s="703">
        <v>0</v>
      </c>
      <c r="E84" s="703"/>
      <c r="F84" s="703">
        <v>0</v>
      </c>
    </row>
    <row r="85" spans="2:10" ht="12.75" hidden="1" customHeight="1">
      <c r="B85" s="2" t="s">
        <v>918</v>
      </c>
      <c r="C85" s="3" t="s">
        <v>919</v>
      </c>
      <c r="D85" s="703"/>
      <c r="E85" s="703"/>
      <c r="F85" s="703"/>
    </row>
    <row r="86" spans="2:10" ht="12.75" hidden="1" customHeight="1">
      <c r="B86" s="2" t="s">
        <v>920</v>
      </c>
      <c r="C86" s="3" t="s">
        <v>921</v>
      </c>
      <c r="D86" s="703"/>
      <c r="E86" s="703"/>
      <c r="F86" s="703"/>
    </row>
    <row r="87" spans="2:10">
      <c r="B87" s="2" t="s">
        <v>922</v>
      </c>
      <c r="C87" s="3" t="s">
        <v>24</v>
      </c>
      <c r="D87" s="703">
        <v>0</v>
      </c>
      <c r="E87" s="703"/>
      <c r="F87" s="703">
        <v>0</v>
      </c>
    </row>
    <row r="88" spans="2:10" hidden="1">
      <c r="B88" s="2" t="s">
        <v>923</v>
      </c>
      <c r="C88" s="3" t="s">
        <v>924</v>
      </c>
      <c r="D88" s="703"/>
      <c r="E88" s="703"/>
      <c r="F88" s="703"/>
    </row>
    <row r="89" spans="2:10" ht="14.25" hidden="1">
      <c r="B89" s="2" t="s">
        <v>925</v>
      </c>
      <c r="C89" s="3" t="s">
        <v>926</v>
      </c>
      <c r="D89" s="704"/>
      <c r="E89" s="704"/>
      <c r="F89" s="704"/>
    </row>
    <row r="90" spans="2:10" hidden="1">
      <c r="B90" s="2" t="s">
        <v>927</v>
      </c>
      <c r="C90" s="3" t="s">
        <v>928</v>
      </c>
      <c r="D90" s="703"/>
      <c r="E90" s="703"/>
      <c r="F90" s="703"/>
      <c r="I90" s="342"/>
    </row>
    <row r="91" spans="2:10" ht="24">
      <c r="B91" s="347" t="s">
        <v>929</v>
      </c>
      <c r="C91" s="23" t="s">
        <v>930</v>
      </c>
      <c r="D91" s="703">
        <v>0</v>
      </c>
      <c r="E91" s="703"/>
      <c r="F91" s="703">
        <v>0</v>
      </c>
      <c r="H91" s="348"/>
      <c r="I91" s="342"/>
    </row>
    <row r="92" spans="2:10" hidden="1">
      <c r="B92" s="2" t="s">
        <v>931</v>
      </c>
      <c r="C92" s="3" t="s">
        <v>932</v>
      </c>
      <c r="D92" s="702"/>
      <c r="E92" s="702"/>
      <c r="F92" s="702"/>
      <c r="H92" s="348"/>
      <c r="I92" s="342"/>
    </row>
    <row r="93" spans="2:10" hidden="1">
      <c r="B93" s="2" t="s">
        <v>933</v>
      </c>
      <c r="C93" s="3" t="s">
        <v>934</v>
      </c>
      <c r="D93" s="703"/>
      <c r="E93" s="703"/>
      <c r="F93" s="703"/>
      <c r="I93" s="342"/>
    </row>
    <row r="94" spans="2:10" ht="14.25" hidden="1">
      <c r="B94" s="2" t="s">
        <v>935</v>
      </c>
      <c r="C94" s="3" t="s">
        <v>936</v>
      </c>
      <c r="D94" s="703"/>
      <c r="E94" s="703"/>
      <c r="F94" s="703"/>
      <c r="J94" s="349"/>
    </row>
    <row r="95" spans="2:10" ht="14.25" hidden="1">
      <c r="B95" s="2" t="s">
        <v>937</v>
      </c>
      <c r="C95" s="3" t="s">
        <v>938</v>
      </c>
      <c r="D95" s="703"/>
      <c r="E95" s="703"/>
      <c r="F95" s="703"/>
      <c r="J95" s="349"/>
    </row>
    <row r="96" spans="2:10" ht="14.25" hidden="1">
      <c r="B96" s="2" t="s">
        <v>939</v>
      </c>
      <c r="C96" s="3" t="s">
        <v>940</v>
      </c>
      <c r="D96" s="703"/>
      <c r="E96" s="703"/>
      <c r="F96" s="703"/>
      <c r="J96" s="349"/>
    </row>
    <row r="97" spans="2:7" hidden="1">
      <c r="B97" s="2" t="s">
        <v>941</v>
      </c>
      <c r="C97" s="3" t="s">
        <v>942</v>
      </c>
      <c r="D97" s="703"/>
      <c r="E97" s="703"/>
      <c r="F97" s="703"/>
    </row>
    <row r="98" spans="2:7">
      <c r="B98" s="2" t="s">
        <v>943</v>
      </c>
      <c r="C98" s="3" t="s">
        <v>944</v>
      </c>
      <c r="D98" s="703">
        <v>0</v>
      </c>
      <c r="E98" s="703"/>
      <c r="F98" s="703">
        <v>0</v>
      </c>
    </row>
    <row r="99" spans="2:7" hidden="1">
      <c r="B99" s="2" t="s">
        <v>945</v>
      </c>
      <c r="C99" s="3" t="s">
        <v>946</v>
      </c>
      <c r="D99" s="703"/>
      <c r="E99" s="703"/>
      <c r="F99" s="703"/>
    </row>
    <row r="100" spans="2:7" hidden="1">
      <c r="B100" s="2" t="s">
        <v>947</v>
      </c>
      <c r="C100" s="3" t="s">
        <v>948</v>
      </c>
      <c r="D100" s="703"/>
      <c r="E100" s="703"/>
      <c r="F100" s="703"/>
    </row>
    <row r="101" spans="2:7" hidden="1">
      <c r="B101" s="2" t="s">
        <v>949</v>
      </c>
      <c r="C101" s="3" t="s">
        <v>950</v>
      </c>
      <c r="D101" s="703"/>
      <c r="E101" s="703"/>
      <c r="F101" s="703"/>
    </row>
    <row r="102" spans="2:7">
      <c r="B102" s="2" t="s">
        <v>951</v>
      </c>
      <c r="C102" s="3" t="s">
        <v>952</v>
      </c>
      <c r="D102" s="705">
        <v>0</v>
      </c>
      <c r="E102" s="703"/>
      <c r="F102" s="705">
        <v>0</v>
      </c>
    </row>
    <row r="103" spans="2:7" hidden="1">
      <c r="B103" s="3" t="s">
        <v>953</v>
      </c>
      <c r="C103" s="3" t="s">
        <v>954</v>
      </c>
      <c r="D103" s="703"/>
      <c r="E103" s="703"/>
      <c r="F103" s="703"/>
    </row>
    <row r="104" spans="2:7" hidden="1">
      <c r="B104" s="350" t="s">
        <v>955</v>
      </c>
      <c r="C104" s="3" t="s">
        <v>956</v>
      </c>
      <c r="D104" s="703"/>
      <c r="E104" s="703"/>
      <c r="F104" s="703"/>
    </row>
    <row r="105" spans="2:7" hidden="1">
      <c r="B105" s="3" t="s">
        <v>957</v>
      </c>
      <c r="C105" s="3" t="s">
        <v>958</v>
      </c>
      <c r="D105" s="703"/>
      <c r="E105" s="703"/>
      <c r="F105" s="703"/>
    </row>
    <row r="106" spans="2:7">
      <c r="B106" s="350"/>
      <c r="C106" s="1" t="s">
        <v>959</v>
      </c>
      <c r="D106" s="702">
        <f>SUM(D71:D102)</f>
        <v>17944.029999999992</v>
      </c>
      <c r="E106" s="702"/>
      <c r="F106" s="702">
        <f>SUM(F71:F102)</f>
        <v>17944.029999999992</v>
      </c>
    </row>
    <row r="107" spans="2:7">
      <c r="B107" s="350"/>
      <c r="C107" s="3"/>
      <c r="D107" s="703"/>
      <c r="E107" s="703"/>
      <c r="F107" s="703"/>
    </row>
    <row r="108" spans="2:7" ht="15" customHeight="1">
      <c r="C108" s="4" t="s">
        <v>960</v>
      </c>
      <c r="D108" s="706">
        <f>D68-D106</f>
        <v>50318.870000000017</v>
      </c>
      <c r="E108" s="702"/>
      <c r="F108" s="706">
        <f>F68-F106</f>
        <v>50318.870000000017</v>
      </c>
    </row>
    <row r="111" spans="2:7">
      <c r="D111" s="696"/>
      <c r="E111" s="696"/>
      <c r="F111" s="696"/>
    </row>
    <row r="112" spans="2:7">
      <c r="D112" s="696"/>
      <c r="E112" s="696"/>
      <c r="F112" s="696"/>
      <c r="G112" s="342"/>
    </row>
    <row r="113" spans="4:6">
      <c r="D113" s="696"/>
      <c r="E113" s="696"/>
      <c r="F113" s="696"/>
    </row>
    <row r="114" spans="4:6" ht="28.5" customHeight="1">
      <c r="D114" s="696"/>
      <c r="E114" s="696"/>
      <c r="F114" s="696"/>
    </row>
    <row r="115" spans="4:6">
      <c r="D115" s="696"/>
      <c r="E115" s="696"/>
      <c r="F115" s="696"/>
    </row>
    <row r="116" spans="4:6">
      <c r="D116" s="696"/>
      <c r="E116" s="696"/>
      <c r="F116" s="696"/>
    </row>
    <row r="117" spans="4:6">
      <c r="D117" s="696"/>
      <c r="E117" s="696"/>
      <c r="F117" s="696"/>
    </row>
    <row r="118" spans="4:6">
      <c r="D118" s="696"/>
      <c r="E118" s="696"/>
      <c r="F118" s="696"/>
    </row>
    <row r="119" spans="4:6" ht="28.5" customHeight="1">
      <c r="D119" s="696"/>
      <c r="E119" s="696"/>
      <c r="F119" s="696"/>
    </row>
    <row r="120" spans="4:6" ht="41.25" customHeight="1">
      <c r="D120" s="696"/>
      <c r="E120" s="696"/>
      <c r="F120" s="696"/>
    </row>
    <row r="121" spans="4:6">
      <c r="D121" s="696"/>
      <c r="E121" s="696"/>
      <c r="F121" s="696"/>
    </row>
    <row r="122" spans="4:6">
      <c r="D122" s="696"/>
      <c r="E122" s="696"/>
      <c r="F122" s="696"/>
    </row>
    <row r="123" spans="4:6">
      <c r="D123" s="696"/>
      <c r="E123" s="696"/>
      <c r="F123" s="696"/>
    </row>
    <row r="124" spans="4:6" ht="25.5" customHeight="1">
      <c r="D124" s="696"/>
      <c r="E124" s="696"/>
      <c r="F124" s="696"/>
    </row>
    <row r="125" spans="4:6">
      <c r="D125" s="696"/>
      <c r="E125" s="696"/>
      <c r="F125" s="696"/>
    </row>
    <row r="126" spans="4:6">
      <c r="D126" s="696"/>
      <c r="E126" s="696"/>
      <c r="F126" s="696"/>
    </row>
    <row r="127" spans="4:6">
      <c r="D127" s="696"/>
      <c r="E127" s="696"/>
      <c r="F127" s="696"/>
    </row>
    <row r="128" spans="4:6">
      <c r="D128" s="696"/>
      <c r="E128" s="696"/>
      <c r="F128" s="696"/>
    </row>
    <row r="129" spans="4:6" ht="27.75" customHeight="1">
      <c r="D129" s="696"/>
      <c r="E129" s="696"/>
      <c r="F129" s="696"/>
    </row>
    <row r="130" spans="4:6" ht="40.5" customHeight="1">
      <c r="D130" s="696"/>
      <c r="E130" s="696"/>
      <c r="F130" s="696"/>
    </row>
  </sheetData>
  <mergeCells count="6">
    <mergeCell ref="B2:F2"/>
    <mergeCell ref="B4:F4"/>
    <mergeCell ref="B38:F38"/>
    <mergeCell ref="B10:C10"/>
    <mergeCell ref="B23:C23"/>
    <mergeCell ref="B3:F3"/>
  </mergeCells>
  <pageMargins left="0.59055118110236227" right="0.39370078740157483" top="0.59055118110236227" bottom="0.59055118110236227" header="0.31496062992125984" footer="0.31496062992125984"/>
  <pageSetup scale="90" orientation="portrait" r:id="rId1"/>
  <headerFooter>
    <oddFooter>&amp;C“Bajo protesta de decir verdad declaramos que los Estados Financieros y sus notas, son razonablemente correctos y son responsabilidad del emisor”</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74"/>
  <sheetViews>
    <sheetView topLeftCell="A43" zoomScaleNormal="100" workbookViewId="0">
      <selection activeCell="B12" sqref="B12"/>
    </sheetView>
  </sheetViews>
  <sheetFormatPr defaultColWidth="11.43359375" defaultRowHeight="12.75"/>
  <cols>
    <col min="1" max="1" width="4.4375" style="8" bestFit="1" customWidth="1"/>
    <col min="2" max="2" width="71.4296875" style="3" customWidth="1"/>
    <col min="3" max="3" width="19.50390625" style="14" customWidth="1"/>
    <col min="4" max="4" width="1.74609375" style="13" customWidth="1"/>
    <col min="5" max="5" width="19.50390625" style="14" customWidth="1"/>
    <col min="6" max="6" width="4.03515625" style="3" customWidth="1"/>
    <col min="7" max="16384" width="11.43359375" style="3"/>
  </cols>
  <sheetData>
    <row r="1" spans="1:5">
      <c r="C1" s="3"/>
      <c r="D1" s="3"/>
      <c r="E1" s="3"/>
    </row>
    <row r="2" spans="1:5" ht="13.5">
      <c r="B2" s="994" t="s">
        <v>1591</v>
      </c>
      <c r="C2" s="994"/>
      <c r="D2" s="994"/>
      <c r="E2" s="994"/>
    </row>
    <row r="3" spans="1:5" ht="13.5">
      <c r="B3" s="994" t="s">
        <v>125</v>
      </c>
      <c r="C3" s="994"/>
      <c r="D3" s="994"/>
      <c r="E3" s="994"/>
    </row>
    <row r="4" spans="1:5" ht="16.5" customHeight="1">
      <c r="B4" s="994" t="s">
        <v>1605</v>
      </c>
      <c r="C4" s="994"/>
      <c r="D4" s="994"/>
      <c r="E4" s="994"/>
    </row>
    <row r="5" spans="1:5" ht="15" customHeight="1">
      <c r="B5" s="994" t="s">
        <v>529</v>
      </c>
      <c r="C5" s="994"/>
      <c r="D5" s="994"/>
      <c r="E5" s="994"/>
    </row>
    <row r="6" spans="1:5" ht="3.75" customHeight="1">
      <c r="E6" s="16"/>
    </row>
    <row r="7" spans="1:5">
      <c r="B7" s="1"/>
      <c r="C7" s="539">
        <v>2022</v>
      </c>
      <c r="D7" s="17"/>
      <c r="E7" s="351">
        <v>2021</v>
      </c>
    </row>
    <row r="8" spans="1:5" s="1" customFormat="1" ht="14.25" customHeight="1">
      <c r="A8" s="18">
        <v>4</v>
      </c>
      <c r="B8" s="1" t="s">
        <v>126</v>
      </c>
      <c r="C8" s="19"/>
      <c r="D8" s="20"/>
      <c r="E8" s="19"/>
    </row>
    <row r="9" spans="1:5" s="1" customFormat="1" ht="14.25" customHeight="1">
      <c r="A9" s="21">
        <v>4.0999999999999996</v>
      </c>
      <c r="B9" s="1" t="s">
        <v>127</v>
      </c>
      <c r="C9" s="555">
        <f>SUM(C10:C16)</f>
        <v>854168.99</v>
      </c>
      <c r="D9" s="556"/>
      <c r="E9" s="555">
        <f>SUM(E10:E16)</f>
        <v>799623.92</v>
      </c>
    </row>
    <row r="10" spans="1:5" ht="14.25" customHeight="1">
      <c r="A10" s="22" t="s">
        <v>128</v>
      </c>
      <c r="B10" s="3" t="s">
        <v>129</v>
      </c>
      <c r="C10" s="557">
        <v>765542</v>
      </c>
      <c r="D10" s="558"/>
      <c r="E10" s="557">
        <v>721081</v>
      </c>
    </row>
    <row r="11" spans="1:5" ht="14.25" customHeight="1">
      <c r="A11" s="22" t="s">
        <v>130</v>
      </c>
      <c r="B11" s="3" t="s">
        <v>131</v>
      </c>
      <c r="C11" s="557">
        <v>0</v>
      </c>
      <c r="D11" s="559"/>
      <c r="E11" s="557">
        <v>0</v>
      </c>
    </row>
    <row r="12" spans="1:5" ht="14.25" customHeight="1">
      <c r="A12" s="22" t="s">
        <v>132</v>
      </c>
      <c r="B12" s="3" t="s">
        <v>133</v>
      </c>
      <c r="C12" s="557">
        <v>0</v>
      </c>
      <c r="D12" s="559"/>
      <c r="E12" s="557">
        <v>0</v>
      </c>
    </row>
    <row r="13" spans="1:5" ht="14.25" customHeight="1">
      <c r="A13" s="22" t="s">
        <v>134</v>
      </c>
      <c r="B13" s="3" t="s">
        <v>135</v>
      </c>
      <c r="C13" s="557">
        <v>75049</v>
      </c>
      <c r="D13" s="559"/>
      <c r="E13" s="557">
        <v>70740</v>
      </c>
    </row>
    <row r="14" spans="1:5" ht="14.25" customHeight="1">
      <c r="A14" s="22" t="s">
        <v>136</v>
      </c>
      <c r="B14" s="3" t="s">
        <v>1391</v>
      </c>
      <c r="C14" s="557">
        <v>13577.99</v>
      </c>
      <c r="D14" s="559"/>
      <c r="E14" s="557">
        <v>7802.92</v>
      </c>
    </row>
    <row r="15" spans="1:5" ht="14.25" customHeight="1">
      <c r="A15" s="22" t="s">
        <v>137</v>
      </c>
      <c r="B15" s="3" t="s">
        <v>1392</v>
      </c>
      <c r="C15" s="557">
        <v>0</v>
      </c>
      <c r="D15" s="559"/>
      <c r="E15" s="557">
        <v>0</v>
      </c>
    </row>
    <row r="16" spans="1:5" ht="14.25" customHeight="1">
      <c r="A16" s="22" t="s">
        <v>138</v>
      </c>
      <c r="B16" s="23" t="s">
        <v>1393</v>
      </c>
      <c r="C16" s="557">
        <v>0</v>
      </c>
      <c r="D16" s="559"/>
      <c r="E16" s="557">
        <v>0</v>
      </c>
    </row>
    <row r="17" spans="1:5" ht="3.75" customHeight="1">
      <c r="B17" s="1"/>
      <c r="C17" s="557"/>
      <c r="D17" s="559"/>
      <c r="E17" s="557"/>
    </row>
    <row r="18" spans="1:5" ht="35.25">
      <c r="A18" s="24">
        <v>4.2</v>
      </c>
      <c r="B18" s="25" t="s">
        <v>1394</v>
      </c>
      <c r="C18" s="560">
        <f>SUM(C19:C20)</f>
        <v>42897482.369999997</v>
      </c>
      <c r="D18" s="561"/>
      <c r="E18" s="560">
        <f>SUM(E19:E20)</f>
        <v>36964100.939999998</v>
      </c>
    </row>
    <row r="19" spans="1:5" s="1" customFormat="1" ht="24">
      <c r="A19" s="22" t="s">
        <v>140</v>
      </c>
      <c r="B19" s="26" t="s">
        <v>1395</v>
      </c>
      <c r="C19" s="557">
        <v>42897482.369999997</v>
      </c>
      <c r="D19" s="558"/>
      <c r="E19" s="557">
        <v>36964100.939999998</v>
      </c>
    </row>
    <row r="20" spans="1:5">
      <c r="A20" s="22" t="s">
        <v>142</v>
      </c>
      <c r="B20" s="26" t="s">
        <v>1396</v>
      </c>
      <c r="C20" s="556">
        <v>0</v>
      </c>
      <c r="D20" s="558"/>
      <c r="E20" s="556">
        <v>0</v>
      </c>
    </row>
    <row r="21" spans="1:5" ht="3" customHeight="1">
      <c r="C21" s="557"/>
      <c r="D21" s="559"/>
      <c r="E21" s="557"/>
    </row>
    <row r="22" spans="1:5">
      <c r="A22" s="21">
        <v>4.3</v>
      </c>
      <c r="B22" s="1" t="s">
        <v>143</v>
      </c>
      <c r="C22" s="562">
        <f>SUM(C23:C27)</f>
        <v>0</v>
      </c>
      <c r="D22" s="558"/>
      <c r="E22" s="562">
        <f>SUM(E23:E27)</f>
        <v>0</v>
      </c>
    </row>
    <row r="23" spans="1:5" ht="14.25" customHeight="1">
      <c r="A23" s="22" t="s">
        <v>144</v>
      </c>
      <c r="B23" s="3" t="s">
        <v>145</v>
      </c>
      <c r="C23" s="557">
        <v>0</v>
      </c>
      <c r="D23" s="559"/>
      <c r="E23" s="557">
        <v>0</v>
      </c>
    </row>
    <row r="24" spans="1:5" ht="14.25" customHeight="1">
      <c r="A24" s="22" t="s">
        <v>146</v>
      </c>
      <c r="B24" s="3" t="s">
        <v>719</v>
      </c>
      <c r="C24" s="557">
        <v>0</v>
      </c>
      <c r="D24" s="559"/>
      <c r="E24" s="557">
        <v>0</v>
      </c>
    </row>
    <row r="25" spans="1:5" ht="14.25" customHeight="1">
      <c r="A25" s="22" t="s">
        <v>147</v>
      </c>
      <c r="B25" s="26" t="s">
        <v>2315</v>
      </c>
      <c r="C25" s="557">
        <v>0</v>
      </c>
      <c r="D25" s="559"/>
      <c r="E25" s="557">
        <v>0</v>
      </c>
    </row>
    <row r="26" spans="1:5" ht="14.25" customHeight="1">
      <c r="A26" s="22" t="s">
        <v>148</v>
      </c>
      <c r="B26" s="26" t="s">
        <v>149</v>
      </c>
      <c r="C26" s="557">
        <v>0</v>
      </c>
      <c r="D26" s="559"/>
      <c r="E26" s="557">
        <v>0</v>
      </c>
    </row>
    <row r="27" spans="1:5" ht="14.25" customHeight="1">
      <c r="A27" s="22" t="s">
        <v>150</v>
      </c>
      <c r="B27" s="3" t="s">
        <v>151</v>
      </c>
      <c r="C27" s="557">
        <v>0</v>
      </c>
      <c r="D27" s="559"/>
      <c r="E27" s="557">
        <v>0</v>
      </c>
    </row>
    <row r="28" spans="1:5" ht="5.25" customHeight="1">
      <c r="B28" s="1"/>
      <c r="C28" s="557"/>
      <c r="D28" s="559"/>
      <c r="E28" s="557"/>
    </row>
    <row r="29" spans="1:5" s="1" customFormat="1">
      <c r="A29" s="18"/>
      <c r="B29" s="27" t="s">
        <v>152</v>
      </c>
      <c r="C29" s="563">
        <f>C9+C18+C22</f>
        <v>43751651.359999999</v>
      </c>
      <c r="D29" s="564"/>
      <c r="E29" s="563">
        <f>E9+E18+E22</f>
        <v>37763724.859999999</v>
      </c>
    </row>
    <row r="30" spans="1:5">
      <c r="C30" s="557"/>
      <c r="D30" s="559"/>
      <c r="E30" s="557"/>
    </row>
    <row r="31" spans="1:5" s="1" customFormat="1" ht="14.25" customHeight="1">
      <c r="A31" s="18">
        <v>5</v>
      </c>
      <c r="B31" s="1" t="s">
        <v>153</v>
      </c>
      <c r="C31" s="556"/>
      <c r="D31" s="558"/>
      <c r="E31" s="556"/>
    </row>
    <row r="32" spans="1:5" s="1" customFormat="1" ht="14.25" customHeight="1">
      <c r="A32" s="21">
        <v>5.0999999999999996</v>
      </c>
      <c r="B32" s="1" t="s">
        <v>154</v>
      </c>
      <c r="C32" s="555">
        <f>SUM(C33:C35)</f>
        <v>28422189.210000001</v>
      </c>
      <c r="D32" s="558"/>
      <c r="E32" s="555">
        <f>SUM(E33:E35)</f>
        <v>23262806.199999996</v>
      </c>
    </row>
    <row r="33" spans="1:5" ht="14.25" customHeight="1">
      <c r="A33" s="22" t="s">
        <v>155</v>
      </c>
      <c r="B33" s="3" t="s">
        <v>156</v>
      </c>
      <c r="C33" s="557">
        <v>12224920.91</v>
      </c>
      <c r="D33" s="559"/>
      <c r="E33" s="557">
        <v>10070088.18</v>
      </c>
    </row>
    <row r="34" spans="1:5" ht="14.25" customHeight="1">
      <c r="A34" s="22" t="s">
        <v>157</v>
      </c>
      <c r="B34" s="3" t="s">
        <v>158</v>
      </c>
      <c r="C34" s="557">
        <v>8956482.4499999993</v>
      </c>
      <c r="D34" s="559"/>
      <c r="E34" s="557">
        <v>7628646.7599999998</v>
      </c>
    </row>
    <row r="35" spans="1:5" ht="14.25" customHeight="1">
      <c r="A35" s="22" t="s">
        <v>159</v>
      </c>
      <c r="B35" s="3" t="s">
        <v>160</v>
      </c>
      <c r="C35" s="557">
        <v>7240785.8499999996</v>
      </c>
      <c r="D35" s="559"/>
      <c r="E35" s="557">
        <v>5564071.2599999998</v>
      </c>
    </row>
    <row r="36" spans="1:5" ht="14.25" customHeight="1">
      <c r="C36" s="557"/>
      <c r="D36" s="559"/>
      <c r="E36" s="557"/>
    </row>
    <row r="37" spans="1:5" s="1" customFormat="1" ht="14.25" customHeight="1">
      <c r="A37" s="21">
        <v>5.2</v>
      </c>
      <c r="B37" s="1" t="s">
        <v>161</v>
      </c>
      <c r="C37" s="555">
        <f>SUM(C38:C46)</f>
        <v>4387880.93</v>
      </c>
      <c r="D37" s="558"/>
      <c r="E37" s="555">
        <f>SUM(E38:E46)</f>
        <v>6153513.0599999996</v>
      </c>
    </row>
    <row r="38" spans="1:5" s="1" customFormat="1" ht="14.25" customHeight="1">
      <c r="A38" s="22" t="s">
        <v>162</v>
      </c>
      <c r="B38" s="3" t="s">
        <v>163</v>
      </c>
      <c r="C38" s="557">
        <v>0</v>
      </c>
      <c r="D38" s="559"/>
      <c r="E38" s="557">
        <v>0</v>
      </c>
    </row>
    <row r="39" spans="1:5" s="1" customFormat="1" ht="14.25" customHeight="1">
      <c r="A39" s="22" t="s">
        <v>164</v>
      </c>
      <c r="B39" s="3" t="s">
        <v>165</v>
      </c>
      <c r="C39" s="557">
        <v>0</v>
      </c>
      <c r="D39" s="559"/>
      <c r="E39" s="557">
        <v>0</v>
      </c>
    </row>
    <row r="40" spans="1:5" ht="14.25" customHeight="1">
      <c r="A40" s="22" t="s">
        <v>166</v>
      </c>
      <c r="B40" s="3" t="s">
        <v>167</v>
      </c>
      <c r="C40" s="557">
        <v>0</v>
      </c>
      <c r="D40" s="559"/>
      <c r="E40" s="557">
        <v>0</v>
      </c>
    </row>
    <row r="41" spans="1:5" ht="14.25" customHeight="1">
      <c r="A41" s="22" t="s">
        <v>168</v>
      </c>
      <c r="B41" s="3" t="s">
        <v>169</v>
      </c>
      <c r="C41" s="557">
        <v>4387880.93</v>
      </c>
      <c r="D41" s="559"/>
      <c r="E41" s="557">
        <v>6153513.0599999996</v>
      </c>
    </row>
    <row r="42" spans="1:5" ht="14.25" customHeight="1">
      <c r="A42" s="22" t="s">
        <v>170</v>
      </c>
      <c r="B42" s="3" t="s">
        <v>171</v>
      </c>
      <c r="C42" s="557">
        <v>0</v>
      </c>
      <c r="D42" s="559"/>
      <c r="E42" s="557">
        <v>0</v>
      </c>
    </row>
    <row r="43" spans="1:5" ht="14.25" customHeight="1">
      <c r="A43" s="22" t="s">
        <v>172</v>
      </c>
      <c r="B43" s="3" t="s">
        <v>173</v>
      </c>
      <c r="C43" s="557">
        <v>0</v>
      </c>
      <c r="D43" s="559"/>
      <c r="E43" s="557">
        <v>0</v>
      </c>
    </row>
    <row r="44" spans="1:5" ht="14.25" customHeight="1">
      <c r="A44" s="22" t="s">
        <v>174</v>
      </c>
      <c r="B44" s="3" t="s">
        <v>175</v>
      </c>
      <c r="C44" s="557">
        <v>0</v>
      </c>
      <c r="D44" s="559"/>
      <c r="E44" s="557">
        <v>0</v>
      </c>
    </row>
    <row r="45" spans="1:5" ht="14.25" customHeight="1">
      <c r="A45" s="22" t="s">
        <v>176</v>
      </c>
      <c r="B45" s="3" t="s">
        <v>177</v>
      </c>
      <c r="C45" s="557">
        <v>0</v>
      </c>
      <c r="D45" s="559"/>
      <c r="E45" s="557">
        <v>0</v>
      </c>
    </row>
    <row r="46" spans="1:5" ht="14.25" customHeight="1">
      <c r="A46" s="22" t="s">
        <v>178</v>
      </c>
      <c r="B46" s="3" t="s">
        <v>179</v>
      </c>
      <c r="C46" s="557">
        <v>0</v>
      </c>
      <c r="D46" s="559"/>
      <c r="E46" s="557">
        <v>0</v>
      </c>
    </row>
    <row r="47" spans="1:5" ht="14.25" customHeight="1">
      <c r="C47" s="557"/>
      <c r="D47" s="559"/>
      <c r="E47" s="557"/>
    </row>
    <row r="48" spans="1:5" ht="14.25" customHeight="1">
      <c r="A48" s="21">
        <v>5.3</v>
      </c>
      <c r="B48" s="1" t="s">
        <v>141</v>
      </c>
      <c r="C48" s="555">
        <f>SUM(C49:C51)</f>
        <v>0</v>
      </c>
      <c r="D48" s="558"/>
      <c r="E48" s="555">
        <f>SUM(E49:E51)</f>
        <v>0</v>
      </c>
    </row>
    <row r="49" spans="1:6" ht="14.25" customHeight="1">
      <c r="A49" s="22" t="s">
        <v>180</v>
      </c>
      <c r="B49" s="3" t="s">
        <v>181</v>
      </c>
      <c r="C49" s="557">
        <v>0</v>
      </c>
      <c r="D49" s="559"/>
      <c r="E49" s="557">
        <v>0</v>
      </c>
    </row>
    <row r="50" spans="1:6" ht="14.25" customHeight="1">
      <c r="A50" s="22" t="s">
        <v>182</v>
      </c>
      <c r="B50" s="3" t="s">
        <v>75</v>
      </c>
      <c r="C50" s="557">
        <v>0</v>
      </c>
      <c r="D50" s="559"/>
      <c r="E50" s="557">
        <v>0</v>
      </c>
    </row>
    <row r="51" spans="1:6" ht="14.25" customHeight="1">
      <c r="A51" s="22" t="s">
        <v>183</v>
      </c>
      <c r="B51" s="3" t="s">
        <v>184</v>
      </c>
      <c r="C51" s="557">
        <v>0</v>
      </c>
      <c r="D51" s="559"/>
      <c r="E51" s="557">
        <v>0</v>
      </c>
    </row>
    <row r="52" spans="1:6" ht="14.25" customHeight="1">
      <c r="C52" s="557"/>
      <c r="D52" s="559"/>
      <c r="E52" s="557"/>
    </row>
    <row r="53" spans="1:6" s="1" customFormat="1" ht="14.25" customHeight="1">
      <c r="A53" s="21">
        <v>5.4</v>
      </c>
      <c r="B53" s="1" t="s">
        <v>185</v>
      </c>
      <c r="C53" s="555">
        <f>SUM(C54:C58)</f>
        <v>0</v>
      </c>
      <c r="D53" s="558"/>
      <c r="E53" s="555">
        <f>SUM(E54:E58)</f>
        <v>0</v>
      </c>
    </row>
    <row r="54" spans="1:6" s="1" customFormat="1" ht="14.25" customHeight="1">
      <c r="A54" s="22" t="s">
        <v>186</v>
      </c>
      <c r="B54" s="3" t="s">
        <v>187</v>
      </c>
      <c r="C54" s="557">
        <v>0</v>
      </c>
      <c r="D54" s="559"/>
      <c r="E54" s="557">
        <v>0</v>
      </c>
    </row>
    <row r="55" spans="1:6" s="1" customFormat="1" ht="14.25" customHeight="1">
      <c r="A55" s="22" t="s">
        <v>188</v>
      </c>
      <c r="B55" s="3" t="s">
        <v>189</v>
      </c>
      <c r="C55" s="557">
        <v>0</v>
      </c>
      <c r="D55" s="559"/>
      <c r="E55" s="557">
        <v>0</v>
      </c>
    </row>
    <row r="56" spans="1:6" s="1" customFormat="1" ht="14.25" customHeight="1">
      <c r="A56" s="22" t="s">
        <v>190</v>
      </c>
      <c r="B56" s="3" t="s">
        <v>191</v>
      </c>
      <c r="C56" s="557">
        <v>0</v>
      </c>
      <c r="D56" s="559"/>
      <c r="E56" s="557">
        <v>0</v>
      </c>
    </row>
    <row r="57" spans="1:6" s="1" customFormat="1" ht="14.25" customHeight="1">
      <c r="A57" s="22" t="s">
        <v>192</v>
      </c>
      <c r="B57" s="3" t="s">
        <v>193</v>
      </c>
      <c r="C57" s="557">
        <v>0</v>
      </c>
      <c r="D57" s="559"/>
      <c r="E57" s="557">
        <v>0</v>
      </c>
    </row>
    <row r="58" spans="1:6" s="1" customFormat="1" ht="14.25" customHeight="1">
      <c r="A58" s="22" t="s">
        <v>194</v>
      </c>
      <c r="B58" s="3" t="s">
        <v>195</v>
      </c>
      <c r="C58" s="557">
        <v>0</v>
      </c>
      <c r="D58" s="559"/>
      <c r="E58" s="557">
        <v>0</v>
      </c>
    </row>
    <row r="59" spans="1:6" ht="14.25" customHeight="1">
      <c r="C59" s="557"/>
      <c r="D59" s="559"/>
      <c r="E59" s="557"/>
    </row>
    <row r="60" spans="1:6" ht="14.25" customHeight="1">
      <c r="A60" s="21">
        <v>5.5</v>
      </c>
      <c r="B60" s="1" t="s">
        <v>196</v>
      </c>
      <c r="C60" s="555">
        <f>SUM(C61:C66)</f>
        <v>83966.55</v>
      </c>
      <c r="D60" s="558"/>
      <c r="E60" s="555">
        <f>SUM(E61:E66)</f>
        <v>2135116.4700000002</v>
      </c>
    </row>
    <row r="61" spans="1:6" ht="14.25" customHeight="1">
      <c r="A61" s="22" t="s">
        <v>197</v>
      </c>
      <c r="B61" s="26" t="s">
        <v>198</v>
      </c>
      <c r="C61" s="557">
        <v>83966.55</v>
      </c>
      <c r="D61" s="559"/>
      <c r="E61" s="557">
        <v>2135116.4700000002</v>
      </c>
    </row>
    <row r="62" spans="1:6" ht="14.25" customHeight="1">
      <c r="A62" s="22" t="s">
        <v>199</v>
      </c>
      <c r="B62" s="26" t="s">
        <v>200</v>
      </c>
      <c r="C62" s="557">
        <v>0</v>
      </c>
      <c r="D62" s="559"/>
      <c r="E62" s="557">
        <v>0</v>
      </c>
    </row>
    <row r="63" spans="1:6" ht="14.25" customHeight="1">
      <c r="A63" s="22" t="s">
        <v>201</v>
      </c>
      <c r="B63" s="26" t="s">
        <v>202</v>
      </c>
      <c r="C63" s="557">
        <v>0</v>
      </c>
      <c r="D63" s="559"/>
      <c r="E63" s="557">
        <v>0</v>
      </c>
    </row>
    <row r="64" spans="1:6" ht="14.25" customHeight="1">
      <c r="A64" s="22" t="s">
        <v>203</v>
      </c>
      <c r="B64" s="519" t="s">
        <v>2314</v>
      </c>
      <c r="C64" s="557">
        <v>0</v>
      </c>
      <c r="D64" s="559"/>
      <c r="E64" s="557">
        <v>0</v>
      </c>
      <c r="F64" s="520"/>
    </row>
    <row r="65" spans="1:5" ht="14.25" customHeight="1">
      <c r="A65" s="22" t="s">
        <v>204</v>
      </c>
      <c r="B65" s="519" t="s">
        <v>205</v>
      </c>
      <c r="C65" s="557">
        <v>0</v>
      </c>
      <c r="D65" s="559"/>
      <c r="E65" s="557">
        <v>0</v>
      </c>
    </row>
    <row r="66" spans="1:5" ht="14.25" customHeight="1">
      <c r="A66" s="22" t="s">
        <v>206</v>
      </c>
      <c r="B66" s="3" t="s">
        <v>207</v>
      </c>
      <c r="C66" s="557">
        <v>0</v>
      </c>
      <c r="D66" s="559"/>
      <c r="E66" s="557">
        <v>0</v>
      </c>
    </row>
    <row r="67" spans="1:5" ht="14.25" customHeight="1">
      <c r="C67" s="557"/>
      <c r="D67" s="559"/>
      <c r="E67" s="557"/>
    </row>
    <row r="68" spans="1:5" ht="14.25" customHeight="1">
      <c r="A68" s="21">
        <v>5.6</v>
      </c>
      <c r="B68" s="1" t="s">
        <v>208</v>
      </c>
      <c r="C68" s="562">
        <f>+C69</f>
        <v>10945951.050000001</v>
      </c>
      <c r="D68" s="559"/>
      <c r="E68" s="562">
        <f>+E69</f>
        <v>8200981.6699999999</v>
      </c>
    </row>
    <row r="69" spans="1:5" ht="14.25" customHeight="1">
      <c r="A69" s="22" t="s">
        <v>209</v>
      </c>
      <c r="B69" s="3" t="s">
        <v>210</v>
      </c>
      <c r="C69" s="557">
        <v>10945951.050000001</v>
      </c>
      <c r="D69" s="559"/>
      <c r="E69" s="557">
        <v>8200981.6699999999</v>
      </c>
    </row>
    <row r="70" spans="1:5" ht="5.25" customHeight="1">
      <c r="C70" s="557"/>
      <c r="D70" s="559"/>
      <c r="E70" s="557"/>
    </row>
    <row r="71" spans="1:5" s="1" customFormat="1">
      <c r="A71" s="18"/>
      <c r="B71" s="27" t="s">
        <v>211</v>
      </c>
      <c r="C71" s="563">
        <f>C32+C37+C48+C53+C60+C68</f>
        <v>43839987.740000002</v>
      </c>
      <c r="D71" s="564"/>
      <c r="E71" s="563">
        <f>E32+E37+E48+E53+E60+E68</f>
        <v>39752417.399999991</v>
      </c>
    </row>
    <row r="72" spans="1:5" ht="4.5" customHeight="1">
      <c r="C72" s="557"/>
      <c r="D72" s="559"/>
      <c r="E72" s="557"/>
    </row>
    <row r="73" spans="1:5" ht="8.25" customHeight="1">
      <c r="C73" s="557"/>
      <c r="D73" s="559"/>
      <c r="E73" s="557"/>
    </row>
    <row r="74" spans="1:5" s="1" customFormat="1" ht="13.5" thickBot="1">
      <c r="A74" s="18"/>
      <c r="B74" s="28" t="s">
        <v>82</v>
      </c>
      <c r="C74" s="565">
        <f>C29-C71</f>
        <v>-88336.380000002682</v>
      </c>
      <c r="D74" s="564"/>
      <c r="E74" s="565">
        <f>E29-E71</f>
        <v>-1988692.5399999917</v>
      </c>
    </row>
  </sheetData>
  <mergeCells count="4">
    <mergeCell ref="B2:E2"/>
    <mergeCell ref="B3:E3"/>
    <mergeCell ref="B4:E4"/>
    <mergeCell ref="B5:E5"/>
  </mergeCells>
  <printOptions horizontalCentered="1"/>
  <pageMargins left="0.23622047244094491" right="0.19685039370078741" top="0.51181102362204722" bottom="0.59055118110236227" header="0.31496062992125984" footer="0.31496062992125984"/>
  <pageSetup scale="78" fitToHeight="2" orientation="portrait" r:id="rId1"/>
  <headerFooter>
    <oddHeader>&amp;L&amp;"Arial,Normal"&amp;8Estados e Información Contable&amp;R&amp;"Arial,Normal"&amp;8 01</oddHeader>
    <oddFooter>&amp;C&amp;"Arial,Normal"&amp;9“Bajo protesta de decir verdad declaramos que los Estados Financieros y sus notas, son razonablemente correctos y son responsabilidad del emisor”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0071-F2CB-4384-8781-7445E95FEA96}">
  <dimension ref="A1:J130"/>
  <sheetViews>
    <sheetView zoomScaleNormal="100" workbookViewId="0">
      <selection activeCell="F34" sqref="F34"/>
    </sheetView>
  </sheetViews>
  <sheetFormatPr defaultColWidth="11.43359375" defaultRowHeight="12.75"/>
  <cols>
    <col min="1" max="1" width="1.74609375" style="104" customWidth="1"/>
    <col min="2" max="2" width="6.72265625" style="104" customWidth="1"/>
    <col min="3" max="3" width="53.40234375" style="104" customWidth="1"/>
    <col min="4" max="4" width="16.27734375" style="332" customWidth="1"/>
    <col min="5" max="5" width="1.8828125" style="332" customWidth="1"/>
    <col min="6" max="6" width="16.27734375" style="49" customWidth="1"/>
    <col min="7" max="7" width="24.48046875" style="104" bestFit="1" customWidth="1"/>
    <col min="8" max="8" width="15.19921875" style="104" bestFit="1" customWidth="1"/>
    <col min="9" max="10" width="16.6796875" style="104" bestFit="1" customWidth="1"/>
    <col min="11" max="16384" width="11.43359375" style="104"/>
  </cols>
  <sheetData>
    <row r="1" spans="1:8">
      <c r="F1" s="333" t="s">
        <v>961</v>
      </c>
    </row>
    <row r="2" spans="1:8" ht="13.5">
      <c r="B2" s="1038" t="s">
        <v>1591</v>
      </c>
      <c r="C2" s="1038"/>
      <c r="D2" s="1038"/>
      <c r="E2" s="1038"/>
      <c r="F2" s="1038"/>
    </row>
    <row r="3" spans="1:8" ht="13.5">
      <c r="A3" s="334"/>
      <c r="B3" s="1038" t="s">
        <v>1598</v>
      </c>
      <c r="C3" s="1038"/>
      <c r="D3" s="1038"/>
      <c r="E3" s="1038"/>
      <c r="F3" s="1038"/>
    </row>
    <row r="4" spans="1:8" ht="13.5">
      <c r="B4" s="1038" t="s">
        <v>1593</v>
      </c>
      <c r="C4" s="1038"/>
      <c r="D4" s="1038"/>
      <c r="E4" s="1038"/>
      <c r="F4" s="1038"/>
    </row>
    <row r="5" spans="1:8">
      <c r="D5" s="49"/>
      <c r="E5" s="49"/>
      <c r="F5" s="104"/>
      <c r="H5" s="335"/>
    </row>
    <row r="6" spans="1:8" ht="6.75" customHeight="1">
      <c r="D6" s="49"/>
      <c r="E6" s="49"/>
      <c r="F6" s="333"/>
      <c r="H6" s="335"/>
    </row>
    <row r="7" spans="1:8">
      <c r="C7" s="116"/>
      <c r="D7" s="336" t="s">
        <v>831</v>
      </c>
      <c r="E7" s="336"/>
      <c r="F7" s="336" t="s">
        <v>832</v>
      </c>
    </row>
    <row r="8" spans="1:8">
      <c r="C8" s="337" t="s">
        <v>833</v>
      </c>
      <c r="D8" s="338">
        <v>3967841.1999999993</v>
      </c>
      <c r="E8" s="55"/>
      <c r="F8" s="338"/>
    </row>
    <row r="9" spans="1:8" ht="9" customHeight="1">
      <c r="C9" s="337"/>
      <c r="D9" s="55"/>
      <c r="E9" s="55"/>
      <c r="F9" s="55"/>
      <c r="H9" s="49"/>
    </row>
    <row r="10" spans="1:8">
      <c r="B10" s="1102" t="s">
        <v>834</v>
      </c>
      <c r="C10" s="1102"/>
      <c r="D10" s="49"/>
      <c r="E10" s="49"/>
    </row>
    <row r="11" spans="1:8">
      <c r="B11" s="339">
        <v>1</v>
      </c>
      <c r="C11" s="340" t="s">
        <v>129</v>
      </c>
      <c r="D11" s="592">
        <v>0</v>
      </c>
      <c r="E11" s="592"/>
      <c r="F11" s="592">
        <v>0</v>
      </c>
    </row>
    <row r="12" spans="1:8">
      <c r="B12" s="339">
        <v>2</v>
      </c>
      <c r="C12" s="340" t="s">
        <v>131</v>
      </c>
      <c r="D12" s="592">
        <v>0</v>
      </c>
      <c r="E12" s="592"/>
      <c r="F12" s="592">
        <v>0</v>
      </c>
    </row>
    <row r="13" spans="1:8">
      <c r="B13" s="339">
        <v>3</v>
      </c>
      <c r="C13" s="340" t="s">
        <v>835</v>
      </c>
      <c r="D13" s="592">
        <v>0</v>
      </c>
      <c r="E13" s="592"/>
      <c r="F13" s="592">
        <v>0</v>
      </c>
    </row>
    <row r="14" spans="1:8">
      <c r="B14" s="339">
        <v>4</v>
      </c>
      <c r="C14" s="340" t="s">
        <v>135</v>
      </c>
      <c r="D14" s="592">
        <v>0</v>
      </c>
      <c r="E14" s="592"/>
      <c r="F14" s="592">
        <v>0</v>
      </c>
    </row>
    <row r="15" spans="1:8">
      <c r="B15" s="339">
        <v>5</v>
      </c>
      <c r="C15" s="340" t="s">
        <v>277</v>
      </c>
      <c r="D15" s="49">
        <v>363.53</v>
      </c>
      <c r="E15" s="49"/>
      <c r="F15" s="49">
        <f>3.54+221.3+480.8+702.21+717.41+650.52+802.43+645.33+2561.75+363.53</f>
        <v>7148.82</v>
      </c>
    </row>
    <row r="16" spans="1:8">
      <c r="B16" s="339">
        <v>6</v>
      </c>
      <c r="C16" s="340" t="s">
        <v>278</v>
      </c>
      <c r="D16" s="592">
        <v>0</v>
      </c>
      <c r="E16" s="49"/>
      <c r="F16" s="592">
        <v>0</v>
      </c>
    </row>
    <row r="17" spans="2:8" ht="24.75">
      <c r="B17" s="339">
        <v>7</v>
      </c>
      <c r="C17" s="457" t="s">
        <v>1445</v>
      </c>
      <c r="D17" s="592">
        <v>0</v>
      </c>
      <c r="E17" s="341"/>
      <c r="F17" s="592">
        <v>0</v>
      </c>
    </row>
    <row r="18" spans="2:8" ht="24">
      <c r="B18" s="339">
        <v>8</v>
      </c>
      <c r="C18" s="457" t="s">
        <v>1446</v>
      </c>
      <c r="D18" s="49">
        <v>0</v>
      </c>
      <c r="E18" s="49"/>
      <c r="F18" s="49">
        <f>7848976+1962242</f>
        <v>9811218</v>
      </c>
    </row>
    <row r="19" spans="2:8" ht="24">
      <c r="B19" s="339">
        <v>9</v>
      </c>
      <c r="C19" s="457" t="s">
        <v>1447</v>
      </c>
      <c r="D19" s="592">
        <v>0</v>
      </c>
      <c r="E19" s="49"/>
      <c r="F19" s="592">
        <v>0</v>
      </c>
    </row>
    <row r="20" spans="2:8">
      <c r="B20" s="339">
        <v>0</v>
      </c>
      <c r="C20" s="340" t="s">
        <v>538</v>
      </c>
      <c r="D20" s="699">
        <v>0</v>
      </c>
      <c r="E20" s="592"/>
      <c r="F20" s="699">
        <v>0</v>
      </c>
    </row>
    <row r="21" spans="2:8">
      <c r="C21" s="333" t="s">
        <v>838</v>
      </c>
      <c r="D21" s="55">
        <f>SUM(D11:D20)</f>
        <v>363.53</v>
      </c>
      <c r="E21" s="55"/>
      <c r="F21" s="55">
        <f>SUM(F11:F20)</f>
        <v>9818366.8200000003</v>
      </c>
      <c r="H21" s="342"/>
    </row>
    <row r="22" spans="2:8">
      <c r="D22" s="49"/>
      <c r="E22" s="49"/>
    </row>
    <row r="23" spans="2:8">
      <c r="B23" s="1103" t="s">
        <v>839</v>
      </c>
      <c r="C23" s="1103"/>
      <c r="D23" s="55"/>
      <c r="E23" s="55"/>
      <c r="F23" s="55"/>
    </row>
    <row r="24" spans="2:8">
      <c r="B24" s="339">
        <v>1000</v>
      </c>
      <c r="C24" s="340" t="s">
        <v>840</v>
      </c>
      <c r="D24" s="592">
        <v>0</v>
      </c>
      <c r="E24" s="592"/>
      <c r="F24" s="592">
        <v>0</v>
      </c>
      <c r="G24" s="342"/>
    </row>
    <row r="25" spans="2:8">
      <c r="B25" s="339">
        <v>2000</v>
      </c>
      <c r="C25" s="340" t="s">
        <v>841</v>
      </c>
      <c r="D25" s="592">
        <v>0</v>
      </c>
      <c r="E25" s="592"/>
      <c r="F25" s="592">
        <v>0</v>
      </c>
      <c r="G25" s="342"/>
    </row>
    <row r="26" spans="2:8">
      <c r="B26" s="339">
        <v>3000</v>
      </c>
      <c r="C26" s="340" t="s">
        <v>842</v>
      </c>
      <c r="D26" s="49">
        <v>5.8</v>
      </c>
      <c r="E26" s="592"/>
      <c r="F26" s="49">
        <v>5.8</v>
      </c>
      <c r="G26" s="342"/>
    </row>
    <row r="27" spans="2:8">
      <c r="B27" s="339">
        <v>4000</v>
      </c>
      <c r="C27" s="340" t="s">
        <v>837</v>
      </c>
      <c r="D27" s="592">
        <v>0</v>
      </c>
      <c r="E27" s="592"/>
      <c r="F27" s="592">
        <v>0</v>
      </c>
      <c r="G27" s="342"/>
    </row>
    <row r="28" spans="2:8">
      <c r="B28" s="339">
        <v>5000</v>
      </c>
      <c r="C28" s="340" t="s">
        <v>843</v>
      </c>
      <c r="D28" s="592">
        <v>0</v>
      </c>
      <c r="E28" s="592"/>
      <c r="F28" s="592">
        <v>0</v>
      </c>
      <c r="G28" s="342"/>
    </row>
    <row r="29" spans="2:8">
      <c r="B29" s="339">
        <v>6000</v>
      </c>
      <c r="C29" s="340" t="s">
        <v>844</v>
      </c>
      <c r="D29" s="49">
        <f>915845.57+708198.36+1094628.35+724349.21+557938.33</f>
        <v>4000959.8200000003</v>
      </c>
      <c r="E29" s="49"/>
      <c r="F29" s="49">
        <f>672664.86+940841.13+923209.13+1070564+976193.55+585230.03-0.02+681459.41+4000959.82</f>
        <v>9851121.9100000001</v>
      </c>
      <c r="G29" s="342"/>
    </row>
    <row r="30" spans="2:8">
      <c r="B30" s="339">
        <v>7000</v>
      </c>
      <c r="C30" s="340" t="s">
        <v>845</v>
      </c>
      <c r="D30" s="592">
        <v>0</v>
      </c>
      <c r="E30" s="592"/>
      <c r="F30" s="592">
        <v>0</v>
      </c>
      <c r="G30" s="342"/>
    </row>
    <row r="31" spans="2:8">
      <c r="B31" s="339">
        <v>8000</v>
      </c>
      <c r="C31" s="340" t="s">
        <v>836</v>
      </c>
      <c r="D31" s="592">
        <v>0</v>
      </c>
      <c r="E31" s="592"/>
      <c r="F31" s="592">
        <v>0</v>
      </c>
      <c r="G31" s="342"/>
    </row>
    <row r="32" spans="2:8">
      <c r="B32" s="339">
        <v>9000</v>
      </c>
      <c r="C32" s="340" t="s">
        <v>846</v>
      </c>
      <c r="D32" s="699">
        <v>0</v>
      </c>
      <c r="E32" s="592"/>
      <c r="F32" s="699">
        <v>0</v>
      </c>
      <c r="G32" s="342"/>
    </row>
    <row r="33" spans="2:8">
      <c r="B33" s="116"/>
      <c r="C33" s="333" t="s">
        <v>847</v>
      </c>
      <c r="D33" s="55">
        <f>SUM(D24:D32)</f>
        <v>4000965.62</v>
      </c>
      <c r="E33" s="55"/>
      <c r="F33" s="55">
        <f>SUM(F24:F32)</f>
        <v>9851127.7100000009</v>
      </c>
      <c r="G33" s="49"/>
      <c r="H33" s="342"/>
    </row>
    <row r="34" spans="2:8" ht="8.25" customHeight="1">
      <c r="D34" s="49"/>
      <c r="E34" s="49"/>
    </row>
    <row r="35" spans="2:8">
      <c r="B35" s="116"/>
      <c r="C35" s="343" t="s">
        <v>848</v>
      </c>
      <c r="D35" s="344">
        <f>+D8+D21-D33</f>
        <v>-32760.890000001062</v>
      </c>
      <c r="E35" s="55"/>
      <c r="F35" s="344">
        <f>+F8+F21-F33</f>
        <v>-32760.890000000596</v>
      </c>
      <c r="H35" s="342"/>
    </row>
    <row r="36" spans="2:8">
      <c r="G36" s="49"/>
    </row>
    <row r="37" spans="2:8">
      <c r="G37" s="49"/>
    </row>
    <row r="38" spans="2:8">
      <c r="B38" s="1101" t="s">
        <v>849</v>
      </c>
      <c r="C38" s="1101"/>
      <c r="D38" s="1101"/>
      <c r="E38" s="1101"/>
      <c r="F38" s="1101"/>
    </row>
    <row r="39" spans="2:8" ht="8.25" customHeight="1">
      <c r="B39" s="116"/>
    </row>
    <row r="40" spans="2:8">
      <c r="B40" s="116"/>
      <c r="C40" s="116" t="s">
        <v>850</v>
      </c>
      <c r="F40" s="55"/>
    </row>
    <row r="41" spans="2:8">
      <c r="B41" s="2" t="s">
        <v>5</v>
      </c>
      <c r="C41" s="3" t="s">
        <v>6</v>
      </c>
      <c r="D41" s="592">
        <v>0</v>
      </c>
      <c r="E41" s="592"/>
      <c r="F41" s="592">
        <v>0</v>
      </c>
      <c r="H41" s="116"/>
    </row>
    <row r="42" spans="2:8" hidden="1">
      <c r="B42" s="2" t="s">
        <v>851</v>
      </c>
      <c r="C42" s="3" t="s">
        <v>852</v>
      </c>
      <c r="D42" s="592">
        <v>0</v>
      </c>
      <c r="E42" s="592"/>
      <c r="F42" s="592">
        <v>0</v>
      </c>
    </row>
    <row r="43" spans="2:8" hidden="1">
      <c r="B43" s="2" t="s">
        <v>853</v>
      </c>
      <c r="C43" s="3" t="s">
        <v>854</v>
      </c>
      <c r="D43" s="592">
        <v>0</v>
      </c>
      <c r="E43" s="592"/>
      <c r="F43" s="592">
        <v>0</v>
      </c>
    </row>
    <row r="44" spans="2:8" hidden="1">
      <c r="B44" s="2" t="s">
        <v>855</v>
      </c>
      <c r="C44" s="3" t="s">
        <v>856</v>
      </c>
      <c r="D44" s="592">
        <v>0</v>
      </c>
      <c r="E44" s="592"/>
      <c r="F44" s="592">
        <v>0</v>
      </c>
      <c r="H44" s="116"/>
    </row>
    <row r="45" spans="2:8" hidden="1">
      <c r="B45" s="2" t="s">
        <v>857</v>
      </c>
      <c r="C45" s="3" t="s">
        <v>858</v>
      </c>
      <c r="D45" s="592">
        <v>0</v>
      </c>
      <c r="E45" s="592"/>
      <c r="F45" s="592">
        <v>0</v>
      </c>
      <c r="H45" s="116"/>
    </row>
    <row r="46" spans="2:8" hidden="1">
      <c r="B46" s="2" t="s">
        <v>859</v>
      </c>
      <c r="C46" s="3" t="s">
        <v>860</v>
      </c>
      <c r="D46" s="592">
        <v>0</v>
      </c>
      <c r="E46" s="592"/>
      <c r="F46" s="592">
        <v>0</v>
      </c>
      <c r="H46" s="116"/>
    </row>
    <row r="47" spans="2:8" hidden="1">
      <c r="B47" s="2" t="s">
        <v>861</v>
      </c>
      <c r="C47" s="3" t="s">
        <v>862</v>
      </c>
      <c r="D47" s="592">
        <v>0</v>
      </c>
      <c r="E47" s="592"/>
      <c r="F47" s="592">
        <v>0</v>
      </c>
      <c r="H47" s="116"/>
    </row>
    <row r="48" spans="2:8" hidden="1">
      <c r="B48" s="2" t="s">
        <v>863</v>
      </c>
      <c r="C48" s="3" t="s">
        <v>864</v>
      </c>
      <c r="D48" s="592">
        <v>0</v>
      </c>
      <c r="E48" s="592"/>
      <c r="F48" s="592">
        <v>0</v>
      </c>
      <c r="H48" s="116"/>
    </row>
    <row r="49" spans="2:8">
      <c r="B49" s="2" t="s">
        <v>9</v>
      </c>
      <c r="C49" s="3" t="s">
        <v>10</v>
      </c>
      <c r="D49" s="592">
        <v>0</v>
      </c>
      <c r="E49" s="592"/>
      <c r="F49" s="592">
        <v>0</v>
      </c>
      <c r="H49" s="116"/>
    </row>
    <row r="50" spans="2:8" hidden="1">
      <c r="B50" s="2" t="s">
        <v>865</v>
      </c>
      <c r="C50" s="3" t="s">
        <v>866</v>
      </c>
      <c r="D50" s="592">
        <v>0</v>
      </c>
      <c r="E50" s="592"/>
      <c r="F50" s="592">
        <v>0</v>
      </c>
      <c r="H50" s="116"/>
    </row>
    <row r="51" spans="2:8" hidden="1">
      <c r="B51" s="2" t="s">
        <v>867</v>
      </c>
      <c r="C51" s="3" t="s">
        <v>868</v>
      </c>
      <c r="D51" s="592">
        <v>0</v>
      </c>
      <c r="E51" s="592"/>
      <c r="F51" s="592">
        <v>0</v>
      </c>
      <c r="H51" s="116"/>
    </row>
    <row r="52" spans="2:8" hidden="1">
      <c r="B52" s="2" t="s">
        <v>869</v>
      </c>
      <c r="C52" s="3" t="s">
        <v>870</v>
      </c>
      <c r="D52" s="592">
        <v>0</v>
      </c>
      <c r="E52" s="592"/>
      <c r="F52" s="592">
        <v>0</v>
      </c>
      <c r="H52" s="116"/>
    </row>
    <row r="53" spans="2:8" hidden="1">
      <c r="B53" s="2" t="s">
        <v>871</v>
      </c>
      <c r="C53" s="3" t="s">
        <v>872</v>
      </c>
      <c r="D53" s="592">
        <v>0</v>
      </c>
      <c r="E53" s="592"/>
      <c r="F53" s="592">
        <v>0</v>
      </c>
      <c r="H53" s="116"/>
    </row>
    <row r="54" spans="2:8" hidden="1">
      <c r="B54" s="2" t="s">
        <v>873</v>
      </c>
      <c r="C54" s="3" t="s">
        <v>874</v>
      </c>
      <c r="D54" s="592">
        <v>0</v>
      </c>
      <c r="E54" s="592"/>
      <c r="F54" s="592">
        <v>0</v>
      </c>
      <c r="H54" s="116"/>
    </row>
    <row r="55" spans="2:8" hidden="1">
      <c r="B55" s="2" t="s">
        <v>875</v>
      </c>
      <c r="C55" s="3" t="s">
        <v>876</v>
      </c>
      <c r="D55" s="592">
        <v>0</v>
      </c>
      <c r="E55" s="592"/>
      <c r="F55" s="592">
        <v>0</v>
      </c>
      <c r="H55" s="116"/>
    </row>
    <row r="56" spans="2:8" hidden="1">
      <c r="B56" s="2" t="s">
        <v>877</v>
      </c>
      <c r="C56" s="3" t="s">
        <v>878</v>
      </c>
      <c r="D56" s="592">
        <v>0</v>
      </c>
      <c r="E56" s="592"/>
      <c r="F56" s="592">
        <v>0</v>
      </c>
      <c r="H56" s="116"/>
    </row>
    <row r="57" spans="2:8">
      <c r="B57" s="2" t="s">
        <v>13</v>
      </c>
      <c r="C57" s="3" t="s">
        <v>14</v>
      </c>
      <c r="D57" s="592">
        <v>0</v>
      </c>
      <c r="E57" s="592"/>
      <c r="F57" s="592">
        <v>0</v>
      </c>
      <c r="H57" s="116"/>
    </row>
    <row r="58" spans="2:8" hidden="1">
      <c r="B58" s="2" t="s">
        <v>879</v>
      </c>
      <c r="C58" s="3" t="s">
        <v>880</v>
      </c>
      <c r="D58" s="592">
        <v>0</v>
      </c>
      <c r="E58" s="592"/>
      <c r="F58" s="592">
        <v>0</v>
      </c>
      <c r="H58" s="116"/>
    </row>
    <row r="59" spans="2:8" hidden="1">
      <c r="B59" s="2" t="s">
        <v>881</v>
      </c>
      <c r="C59" s="3" t="s">
        <v>882</v>
      </c>
      <c r="D59" s="592">
        <v>0</v>
      </c>
      <c r="E59" s="592"/>
      <c r="F59" s="592">
        <v>0</v>
      </c>
      <c r="H59" s="116"/>
    </row>
    <row r="60" spans="2:8" hidden="1">
      <c r="B60" s="2" t="s">
        <v>883</v>
      </c>
      <c r="C60" s="3" t="s">
        <v>884</v>
      </c>
      <c r="D60" s="592">
        <v>0</v>
      </c>
      <c r="E60" s="592"/>
      <c r="F60" s="592">
        <v>0</v>
      </c>
      <c r="H60" s="116"/>
    </row>
    <row r="61" spans="2:8" hidden="1">
      <c r="B61" s="2" t="s">
        <v>885</v>
      </c>
      <c r="C61" s="3" t="s">
        <v>886</v>
      </c>
      <c r="D61" s="592">
        <v>0</v>
      </c>
      <c r="E61" s="592"/>
      <c r="F61" s="592">
        <v>0</v>
      </c>
      <c r="H61" s="116"/>
    </row>
    <row r="62" spans="2:8" hidden="1">
      <c r="B62" s="2" t="s">
        <v>887</v>
      </c>
      <c r="C62" s="3" t="s">
        <v>888</v>
      </c>
      <c r="D62" s="592">
        <v>0</v>
      </c>
      <c r="E62" s="592"/>
      <c r="F62" s="592">
        <v>0</v>
      </c>
      <c r="H62" s="116"/>
    </row>
    <row r="63" spans="2:8" hidden="1">
      <c r="B63" s="2" t="s">
        <v>889</v>
      </c>
      <c r="C63" s="3" t="s">
        <v>890</v>
      </c>
      <c r="D63" s="592">
        <v>0</v>
      </c>
      <c r="E63" s="592"/>
      <c r="F63" s="592">
        <v>0</v>
      </c>
      <c r="H63" s="116"/>
    </row>
    <row r="64" spans="2:8">
      <c r="B64" s="2" t="s">
        <v>29</v>
      </c>
      <c r="C64" s="3" t="s">
        <v>30</v>
      </c>
      <c r="D64" s="592">
        <v>0</v>
      </c>
      <c r="E64" s="592"/>
      <c r="F64" s="592">
        <v>0</v>
      </c>
      <c r="H64" s="116"/>
    </row>
    <row r="65" spans="2:8" hidden="1">
      <c r="B65" s="2" t="s">
        <v>664</v>
      </c>
      <c r="C65" s="3" t="s">
        <v>891</v>
      </c>
      <c r="D65" s="49"/>
      <c r="E65" s="49"/>
      <c r="H65" s="116"/>
    </row>
    <row r="66" spans="2:8" hidden="1">
      <c r="B66" s="2" t="s">
        <v>666</v>
      </c>
      <c r="C66" s="3" t="s">
        <v>892</v>
      </c>
      <c r="D66" s="49"/>
      <c r="E66" s="49"/>
      <c r="H66" s="116"/>
    </row>
    <row r="67" spans="2:8" ht="24.75" hidden="1" customHeight="1">
      <c r="B67" s="2" t="s">
        <v>668</v>
      </c>
      <c r="C67" s="3" t="s">
        <v>893</v>
      </c>
      <c r="D67" s="345"/>
      <c r="E67" s="345"/>
      <c r="F67" s="345"/>
    </row>
    <row r="68" spans="2:8">
      <c r="B68" s="2"/>
      <c r="C68" s="1" t="s">
        <v>894</v>
      </c>
      <c r="D68" s="346">
        <f>SUM(D41:D64)</f>
        <v>0</v>
      </c>
      <c r="E68" s="346"/>
      <c r="F68" s="346">
        <f>SUM(F41:F64)</f>
        <v>0</v>
      </c>
    </row>
    <row r="69" spans="2:8">
      <c r="B69" s="2"/>
      <c r="C69" s="3"/>
      <c r="D69" s="345"/>
      <c r="E69" s="345"/>
    </row>
    <row r="70" spans="2:8">
      <c r="B70" s="2"/>
      <c r="C70" s="1" t="s">
        <v>895</v>
      </c>
      <c r="D70" s="345"/>
      <c r="E70" s="345"/>
      <c r="F70" s="55"/>
    </row>
    <row r="71" spans="2:8">
      <c r="B71" s="2" t="s">
        <v>7</v>
      </c>
      <c r="C71" s="3" t="s">
        <v>8</v>
      </c>
      <c r="D71" s="345">
        <f>579.88+1159.77+2899.42+811.07+1622.14+4055.35+795.87+1591.74+3979.35+922.9+1845.8+4614.5+841.55+1683.09+4207.73+504.51+1009.02+2522.54+587.47+1174.93+2937.33+789.52+1579.04+3947.61+610.52+1221.03+3052.58+943.65+1887.29+4718.23+624.44+1248.88+3122.19+480.98+961.96+2404.91-9851.12-25326.78</f>
        <v>32760.889999999992</v>
      </c>
      <c r="E71" s="345"/>
      <c r="F71" s="345">
        <f>579.88+1159.77+2899.42+811.07+1622.14+4055.35+795.87+1591.74+3979.35+922.9+1845.8+4614.5+841.55+1683.09+4207.73+504.51+1009.02+2522.54+587.47+1174.93+2937.33+789.52+1579.04+3947.61+610.52+1221.03+3052.58+943.65+1887.29+4718.23+624.44+1248.88+3122.19+480.98+961.96+2404.91-9851.12-25326.78</f>
        <v>32760.889999999992</v>
      </c>
    </row>
    <row r="72" spans="2:8" hidden="1">
      <c r="B72" s="2" t="s">
        <v>896</v>
      </c>
      <c r="C72" s="3" t="s">
        <v>897</v>
      </c>
      <c r="D72" s="592">
        <v>0</v>
      </c>
      <c r="E72" s="592"/>
      <c r="F72" s="592">
        <v>0</v>
      </c>
    </row>
    <row r="73" spans="2:8" hidden="1">
      <c r="B73" s="2" t="s">
        <v>898</v>
      </c>
      <c r="C73" s="3" t="s">
        <v>899</v>
      </c>
      <c r="D73" s="592">
        <v>0</v>
      </c>
      <c r="E73" s="592"/>
      <c r="F73" s="592">
        <v>0</v>
      </c>
    </row>
    <row r="74" spans="2:8" hidden="1">
      <c r="B74" s="2" t="s">
        <v>900</v>
      </c>
      <c r="C74" s="3" t="s">
        <v>901</v>
      </c>
      <c r="D74" s="592">
        <v>0</v>
      </c>
      <c r="E74" s="592"/>
      <c r="F74" s="592">
        <v>0</v>
      </c>
    </row>
    <row r="75" spans="2:8" hidden="1">
      <c r="B75" s="2" t="s">
        <v>902</v>
      </c>
      <c r="C75" s="3" t="s">
        <v>903</v>
      </c>
      <c r="D75" s="592">
        <v>0</v>
      </c>
      <c r="E75" s="592"/>
      <c r="F75" s="592">
        <v>0</v>
      </c>
    </row>
    <row r="76" spans="2:8" hidden="1">
      <c r="B76" s="2" t="s">
        <v>904</v>
      </c>
      <c r="C76" s="3" t="s">
        <v>905</v>
      </c>
      <c r="D76" s="592">
        <v>0</v>
      </c>
      <c r="E76" s="592"/>
      <c r="F76" s="592">
        <v>0</v>
      </c>
    </row>
    <row r="77" spans="2:8" hidden="1">
      <c r="B77" s="2" t="s">
        <v>906</v>
      </c>
      <c r="C77" s="3" t="s">
        <v>907</v>
      </c>
      <c r="D77" s="592">
        <v>0</v>
      </c>
      <c r="E77" s="592"/>
      <c r="F77" s="592">
        <v>0</v>
      </c>
    </row>
    <row r="78" spans="2:8" hidden="1">
      <c r="B78" s="2" t="s">
        <v>908</v>
      </c>
      <c r="C78" s="3" t="s">
        <v>909</v>
      </c>
      <c r="D78" s="592">
        <v>0</v>
      </c>
      <c r="E78" s="592"/>
      <c r="F78" s="592">
        <v>0</v>
      </c>
    </row>
    <row r="79" spans="2:8" hidden="1">
      <c r="B79" s="2" t="s">
        <v>910</v>
      </c>
      <c r="C79" s="3" t="s">
        <v>911</v>
      </c>
      <c r="D79" s="592">
        <v>0</v>
      </c>
      <c r="E79" s="592"/>
      <c r="F79" s="592">
        <v>0</v>
      </c>
    </row>
    <row r="80" spans="2:8">
      <c r="B80" s="2" t="s">
        <v>11</v>
      </c>
      <c r="C80" s="3" t="s">
        <v>12</v>
      </c>
      <c r="D80" s="592">
        <v>0</v>
      </c>
      <c r="E80" s="592"/>
      <c r="F80" s="592">
        <v>0</v>
      </c>
    </row>
    <row r="81" spans="2:10" ht="12.75" hidden="1" customHeight="1">
      <c r="B81" s="2" t="s">
        <v>912</v>
      </c>
      <c r="C81" s="3" t="s">
        <v>913</v>
      </c>
      <c r="D81" s="592">
        <v>0</v>
      </c>
      <c r="E81" s="592"/>
      <c r="F81" s="592">
        <v>0</v>
      </c>
    </row>
    <row r="82" spans="2:10" hidden="1">
      <c r="B82" s="2" t="s">
        <v>914</v>
      </c>
      <c r="C82" s="3" t="s">
        <v>915</v>
      </c>
      <c r="D82" s="592">
        <v>0</v>
      </c>
      <c r="E82" s="592"/>
      <c r="F82" s="592">
        <v>0</v>
      </c>
    </row>
    <row r="83" spans="2:10" hidden="1">
      <c r="B83" s="2" t="s">
        <v>916</v>
      </c>
      <c r="C83" s="3" t="s">
        <v>917</v>
      </c>
      <c r="D83" s="592">
        <v>0</v>
      </c>
      <c r="E83" s="592"/>
      <c r="F83" s="592">
        <v>0</v>
      </c>
    </row>
    <row r="84" spans="2:10" ht="12.75" customHeight="1">
      <c r="B84" s="2" t="s">
        <v>15</v>
      </c>
      <c r="C84" s="3" t="s">
        <v>16</v>
      </c>
      <c r="D84" s="592">
        <v>0</v>
      </c>
      <c r="E84" s="592"/>
      <c r="F84" s="592">
        <v>0</v>
      </c>
    </row>
    <row r="85" spans="2:10" ht="12.75" hidden="1" customHeight="1">
      <c r="B85" s="2" t="s">
        <v>918</v>
      </c>
      <c r="C85" s="3" t="s">
        <v>919</v>
      </c>
      <c r="D85" s="592">
        <v>0</v>
      </c>
      <c r="E85" s="592"/>
      <c r="F85" s="592">
        <v>0</v>
      </c>
    </row>
    <row r="86" spans="2:10" ht="12.75" hidden="1" customHeight="1">
      <c r="B86" s="2" t="s">
        <v>920</v>
      </c>
      <c r="C86" s="3" t="s">
        <v>921</v>
      </c>
      <c r="D86" s="592">
        <v>0</v>
      </c>
      <c r="E86" s="592"/>
      <c r="F86" s="592">
        <v>0</v>
      </c>
    </row>
    <row r="87" spans="2:10">
      <c r="B87" s="2" t="s">
        <v>922</v>
      </c>
      <c r="C87" s="3" t="s">
        <v>24</v>
      </c>
      <c r="D87" s="592">
        <v>0</v>
      </c>
      <c r="E87" s="592"/>
      <c r="F87" s="592">
        <v>0</v>
      </c>
    </row>
    <row r="88" spans="2:10" hidden="1">
      <c r="B88" s="2" t="s">
        <v>923</v>
      </c>
      <c r="C88" s="3" t="s">
        <v>924</v>
      </c>
      <c r="D88" s="592">
        <v>0</v>
      </c>
      <c r="E88" s="592"/>
      <c r="F88" s="592">
        <v>0</v>
      </c>
    </row>
    <row r="89" spans="2:10" hidden="1">
      <c r="B89" s="2" t="s">
        <v>925</v>
      </c>
      <c r="C89" s="3" t="s">
        <v>926</v>
      </c>
      <c r="D89" s="592">
        <v>0</v>
      </c>
      <c r="E89" s="592"/>
      <c r="F89" s="592">
        <v>0</v>
      </c>
    </row>
    <row r="90" spans="2:10" hidden="1">
      <c r="B90" s="2" t="s">
        <v>927</v>
      </c>
      <c r="C90" s="3" t="s">
        <v>928</v>
      </c>
      <c r="D90" s="592">
        <v>0</v>
      </c>
      <c r="E90" s="592"/>
      <c r="F90" s="592">
        <v>0</v>
      </c>
      <c r="I90" s="342"/>
    </row>
    <row r="91" spans="2:10" ht="24">
      <c r="B91" s="347" t="s">
        <v>929</v>
      </c>
      <c r="C91" s="23" t="s">
        <v>930</v>
      </c>
      <c r="D91" s="592">
        <v>0</v>
      </c>
      <c r="E91" s="592"/>
      <c r="F91" s="592">
        <v>0</v>
      </c>
      <c r="H91" s="348"/>
      <c r="I91" s="342"/>
    </row>
    <row r="92" spans="2:10" hidden="1">
      <c r="B92" s="2" t="s">
        <v>931</v>
      </c>
      <c r="C92" s="3" t="s">
        <v>932</v>
      </c>
      <c r="D92" s="592">
        <v>0</v>
      </c>
      <c r="E92" s="592"/>
      <c r="F92" s="592">
        <v>0</v>
      </c>
      <c r="H92" s="348"/>
      <c r="I92" s="342"/>
    </row>
    <row r="93" spans="2:10" hidden="1">
      <c r="B93" s="2" t="s">
        <v>933</v>
      </c>
      <c r="C93" s="3" t="s">
        <v>934</v>
      </c>
      <c r="D93" s="592">
        <v>0</v>
      </c>
      <c r="E93" s="592"/>
      <c r="F93" s="592">
        <v>0</v>
      </c>
      <c r="I93" s="342"/>
    </row>
    <row r="94" spans="2:10" ht="14.25" hidden="1">
      <c r="B94" s="2" t="s">
        <v>935</v>
      </c>
      <c r="C94" s="3" t="s">
        <v>936</v>
      </c>
      <c r="D94" s="592">
        <v>0</v>
      </c>
      <c r="E94" s="592"/>
      <c r="F94" s="592">
        <v>0</v>
      </c>
      <c r="J94" s="349"/>
    </row>
    <row r="95" spans="2:10" ht="14.25" hidden="1">
      <c r="B95" s="2" t="s">
        <v>937</v>
      </c>
      <c r="C95" s="3" t="s">
        <v>938</v>
      </c>
      <c r="D95" s="592">
        <v>0</v>
      </c>
      <c r="E95" s="592"/>
      <c r="F95" s="592">
        <v>0</v>
      </c>
      <c r="J95" s="349"/>
    </row>
    <row r="96" spans="2:10" ht="14.25" hidden="1">
      <c r="B96" s="2" t="s">
        <v>939</v>
      </c>
      <c r="C96" s="3" t="s">
        <v>940</v>
      </c>
      <c r="D96" s="592">
        <v>0</v>
      </c>
      <c r="E96" s="592"/>
      <c r="F96" s="592">
        <v>0</v>
      </c>
      <c r="J96" s="349"/>
    </row>
    <row r="97" spans="2:7" hidden="1">
      <c r="B97" s="2" t="s">
        <v>941</v>
      </c>
      <c r="C97" s="3" t="s">
        <v>942</v>
      </c>
      <c r="D97" s="592">
        <v>0</v>
      </c>
      <c r="E97" s="592"/>
      <c r="F97" s="592">
        <v>0</v>
      </c>
    </row>
    <row r="98" spans="2:7">
      <c r="B98" s="2" t="s">
        <v>943</v>
      </c>
      <c r="C98" s="3" t="s">
        <v>944</v>
      </c>
      <c r="D98" s="592">
        <v>0</v>
      </c>
      <c r="E98" s="592"/>
      <c r="F98" s="592">
        <v>0</v>
      </c>
    </row>
    <row r="99" spans="2:7" hidden="1">
      <c r="B99" s="2" t="s">
        <v>945</v>
      </c>
      <c r="C99" s="3" t="s">
        <v>946</v>
      </c>
      <c r="D99" s="592">
        <v>0</v>
      </c>
      <c r="E99" s="592"/>
      <c r="F99" s="592">
        <v>0</v>
      </c>
    </row>
    <row r="100" spans="2:7" hidden="1">
      <c r="B100" s="2" t="s">
        <v>947</v>
      </c>
      <c r="C100" s="3" t="s">
        <v>948</v>
      </c>
      <c r="D100" s="592">
        <v>0</v>
      </c>
      <c r="E100" s="592"/>
      <c r="F100" s="592">
        <v>0</v>
      </c>
    </row>
    <row r="101" spans="2:7" hidden="1">
      <c r="B101" s="2" t="s">
        <v>949</v>
      </c>
      <c r="C101" s="3" t="s">
        <v>950</v>
      </c>
      <c r="D101" s="592">
        <v>0</v>
      </c>
      <c r="E101" s="592"/>
      <c r="F101" s="592">
        <v>0</v>
      </c>
    </row>
    <row r="102" spans="2:7">
      <c r="B102" s="2" t="s">
        <v>951</v>
      </c>
      <c r="C102" s="3" t="s">
        <v>952</v>
      </c>
      <c r="D102" s="592">
        <v>0</v>
      </c>
      <c r="E102" s="592"/>
      <c r="F102" s="592">
        <v>0</v>
      </c>
    </row>
    <row r="103" spans="2:7" hidden="1">
      <c r="B103" s="3" t="s">
        <v>953</v>
      </c>
      <c r="C103" s="3" t="s">
        <v>954</v>
      </c>
      <c r="D103" s="49"/>
      <c r="E103" s="49"/>
    </row>
    <row r="104" spans="2:7" hidden="1">
      <c r="B104" s="350" t="s">
        <v>955</v>
      </c>
      <c r="C104" s="3" t="s">
        <v>956</v>
      </c>
      <c r="D104" s="49"/>
      <c r="E104" s="49"/>
    </row>
    <row r="105" spans="2:7" hidden="1">
      <c r="B105" s="3" t="s">
        <v>957</v>
      </c>
      <c r="C105" s="3" t="s">
        <v>958</v>
      </c>
      <c r="D105" s="49"/>
      <c r="E105" s="49"/>
    </row>
    <row r="106" spans="2:7">
      <c r="B106" s="350"/>
      <c r="C106" s="1" t="s">
        <v>959</v>
      </c>
      <c r="D106" s="55">
        <f>SUM(D71:D102)</f>
        <v>32760.889999999992</v>
      </c>
      <c r="E106" s="55"/>
      <c r="F106" s="55">
        <f>SUM(F71:F102)</f>
        <v>32760.889999999992</v>
      </c>
    </row>
    <row r="107" spans="2:7">
      <c r="B107" s="350"/>
      <c r="C107" s="3"/>
      <c r="D107" s="49"/>
      <c r="E107" s="49"/>
    </row>
    <row r="108" spans="2:7" ht="15" customHeight="1">
      <c r="C108" s="4" t="s">
        <v>960</v>
      </c>
      <c r="D108" s="344">
        <f>D68-D106</f>
        <v>-32760.889999999992</v>
      </c>
      <c r="E108" s="55"/>
      <c r="F108" s="344">
        <f>F68-F106</f>
        <v>-32760.889999999992</v>
      </c>
      <c r="G108" s="342">
        <f>+D108-F108</f>
        <v>0</v>
      </c>
    </row>
    <row r="111" spans="2:7">
      <c r="D111" s="104"/>
      <c r="E111" s="104"/>
      <c r="F111" s="104"/>
    </row>
    <row r="112" spans="2:7">
      <c r="D112" s="104"/>
      <c r="E112" s="104"/>
      <c r="F112" s="104"/>
      <c r="G112" s="342"/>
    </row>
    <row r="113" s="104" customFormat="1"/>
    <row r="114" s="104" customFormat="1" ht="28.5" customHeight="1"/>
    <row r="115" s="104" customFormat="1"/>
    <row r="116" s="104" customFormat="1"/>
    <row r="117" s="104" customFormat="1"/>
    <row r="118" s="104" customFormat="1"/>
    <row r="119" s="104" customFormat="1" ht="28.5" customHeight="1"/>
    <row r="120" s="104" customFormat="1" ht="41.25" customHeight="1"/>
    <row r="121" s="104" customFormat="1"/>
    <row r="122" s="104" customFormat="1"/>
    <row r="123" s="104" customFormat="1"/>
    <row r="124" s="104" customFormat="1" ht="25.5" customHeight="1"/>
    <row r="125" s="104" customFormat="1"/>
    <row r="126" s="104" customFormat="1"/>
    <row r="127" s="104" customFormat="1"/>
    <row r="128" s="104" customFormat="1"/>
    <row r="129" s="104" customFormat="1" ht="27.75" customHeight="1"/>
    <row r="130" s="104" customFormat="1" ht="40.5" customHeight="1"/>
  </sheetData>
  <mergeCells count="6">
    <mergeCell ref="B10:C10"/>
    <mergeCell ref="B23:C23"/>
    <mergeCell ref="B38:F38"/>
    <mergeCell ref="B2:F2"/>
    <mergeCell ref="B3:F3"/>
    <mergeCell ref="B4:F4"/>
  </mergeCells>
  <pageMargins left="0.59055118110236227" right="0.39370078740157483" top="0.59055118110236227" bottom="0.59055118110236227" header="0.31496062992125984" footer="0.31496062992125984"/>
  <pageSetup scale="90" orientation="portrait" r:id="rId1"/>
  <headerFooter>
    <oddFooter>&amp;C“Bajo protesta de decir verdad declaramos que los Estados Financieros y sus notas, son razonablemente correctos y son responsabilidad del emisor”</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2"/>
  <sheetViews>
    <sheetView zoomScaleNormal="100" workbookViewId="0">
      <selection activeCell="J49" sqref="J49"/>
    </sheetView>
  </sheetViews>
  <sheetFormatPr defaultColWidth="10.76171875" defaultRowHeight="15"/>
  <cols>
    <col min="1" max="1" width="19.90625" bestFit="1" customWidth="1"/>
    <col min="2" max="2" width="19.1015625" bestFit="1" customWidth="1"/>
    <col min="3" max="3" width="16.8125" bestFit="1" customWidth="1"/>
    <col min="4" max="4" width="11.56640625" customWidth="1"/>
    <col min="5" max="5" width="21.65625" bestFit="1" customWidth="1"/>
  </cols>
  <sheetData>
    <row r="1" spans="1:5">
      <c r="A1" s="1108" t="s">
        <v>1591</v>
      </c>
      <c r="B1" s="1108"/>
      <c r="C1" s="1108"/>
      <c r="D1" s="1108"/>
      <c r="E1" s="1108"/>
    </row>
    <row r="2" spans="1:5">
      <c r="A2" s="1107" t="s">
        <v>635</v>
      </c>
      <c r="B2" s="1107"/>
      <c r="C2" s="1107"/>
      <c r="D2" s="1107"/>
      <c r="E2" s="1107"/>
    </row>
    <row r="3" spans="1:5">
      <c r="A3" s="1107" t="s">
        <v>1599</v>
      </c>
      <c r="B3" s="1107"/>
      <c r="C3" s="1107"/>
      <c r="D3" s="1107"/>
      <c r="E3" s="1107"/>
    </row>
    <row r="4" spans="1:5">
      <c r="A4" s="168"/>
      <c r="B4" s="168"/>
      <c r="C4" s="168"/>
      <c r="D4" s="168"/>
      <c r="E4" s="168"/>
    </row>
    <row r="5" spans="1:5">
      <c r="A5" s="176" t="s">
        <v>472</v>
      </c>
      <c r="B5" s="176" t="s">
        <v>636</v>
      </c>
      <c r="C5" s="176" t="s">
        <v>637</v>
      </c>
      <c r="D5" s="176" t="s">
        <v>463</v>
      </c>
      <c r="E5" s="176" t="s">
        <v>638</v>
      </c>
    </row>
    <row r="6" spans="1:5">
      <c r="A6" s="169"/>
      <c r="B6" s="169"/>
      <c r="C6" s="170"/>
      <c r="D6" s="171"/>
      <c r="E6" s="171"/>
    </row>
    <row r="7" spans="1:5">
      <c r="A7" s="172"/>
      <c r="B7" s="172"/>
      <c r="C7" s="170"/>
      <c r="D7" s="173"/>
      <c r="E7" s="173"/>
    </row>
    <row r="8" spans="1:5">
      <c r="A8" s="1104" t="s">
        <v>1956</v>
      </c>
      <c r="B8" s="1105"/>
      <c r="C8" s="1105"/>
      <c r="D8" s="1105"/>
      <c r="E8" s="1106"/>
    </row>
    <row r="9" spans="1:5">
      <c r="A9" s="173"/>
      <c r="B9" s="173"/>
      <c r="C9" s="170"/>
      <c r="D9" s="173"/>
      <c r="E9" s="173"/>
    </row>
    <row r="10" spans="1:5">
      <c r="A10" s="174"/>
      <c r="B10" s="174"/>
      <c r="C10" s="175"/>
      <c r="D10" s="175"/>
      <c r="E10" s="175"/>
    </row>
    <row r="13" spans="1:5">
      <c r="A13" s="1108"/>
      <c r="B13" s="1108"/>
      <c r="C13" s="1108"/>
      <c r="D13" s="1108"/>
      <c r="E13" s="1108"/>
    </row>
    <row r="14" spans="1:5" ht="15" customHeight="1">
      <c r="A14" s="1107" t="s">
        <v>460</v>
      </c>
      <c r="B14" s="1107"/>
      <c r="C14" s="1107"/>
      <c r="D14" s="1107"/>
      <c r="E14" s="1107"/>
    </row>
    <row r="15" spans="1:5">
      <c r="A15" s="1107" t="s">
        <v>1599</v>
      </c>
      <c r="B15" s="1107"/>
      <c r="C15" s="1107"/>
      <c r="D15" s="1107"/>
      <c r="E15" s="1107"/>
    </row>
    <row r="16" spans="1:5">
      <c r="A16" s="168"/>
      <c r="B16" s="168"/>
      <c r="C16" s="168"/>
      <c r="D16" s="168"/>
      <c r="E16" s="168"/>
    </row>
    <row r="17" spans="1:5">
      <c r="A17" s="176" t="s">
        <v>461</v>
      </c>
      <c r="B17" s="176" t="s">
        <v>434</v>
      </c>
      <c r="C17" s="176" t="s">
        <v>462</v>
      </c>
      <c r="D17" s="176" t="s">
        <v>463</v>
      </c>
      <c r="E17" s="176" t="s">
        <v>464</v>
      </c>
    </row>
    <row r="18" spans="1:5">
      <c r="A18" s="169"/>
      <c r="B18" s="169"/>
      <c r="C18" s="170"/>
      <c r="D18" s="171"/>
      <c r="E18" s="171"/>
    </row>
    <row r="19" spans="1:5">
      <c r="A19" s="172"/>
      <c r="B19" s="172"/>
      <c r="C19" s="170"/>
      <c r="D19" s="173"/>
      <c r="E19" s="173"/>
    </row>
    <row r="20" spans="1:5">
      <c r="A20" s="1104" t="s">
        <v>1956</v>
      </c>
      <c r="B20" s="1105"/>
      <c r="C20" s="1105"/>
      <c r="D20" s="1105"/>
      <c r="E20" s="1106"/>
    </row>
    <row r="21" spans="1:5">
      <c r="A21" s="173"/>
      <c r="B21" s="173"/>
      <c r="C21" s="170"/>
      <c r="D21" s="173"/>
      <c r="E21" s="173"/>
    </row>
    <row r="22" spans="1:5">
      <c r="A22" s="174"/>
      <c r="B22" s="174"/>
      <c r="C22" s="175"/>
      <c r="D22" s="175"/>
      <c r="E22" s="175"/>
    </row>
  </sheetData>
  <mergeCells count="8">
    <mergeCell ref="A20:E20"/>
    <mergeCell ref="A15:E15"/>
    <mergeCell ref="A14:E14"/>
    <mergeCell ref="A13:E13"/>
    <mergeCell ref="A1:E1"/>
    <mergeCell ref="A2:E2"/>
    <mergeCell ref="A3:E3"/>
    <mergeCell ref="A8:E8"/>
  </mergeCells>
  <pageMargins left="0.70866141732283472" right="0.70866141732283472" top="0.74803149606299213" bottom="0.74803149606299213" header="0.31496062992125984" footer="0.31496062992125984"/>
  <pageSetup orientation="portrait" verticalDpi="300" r:id="rId1"/>
  <headerFooter>
    <oddHeader>&amp;L&amp;"Arial,Normal"&amp;8Estados e Información Contable
Notas de Desglose&amp;R&amp;"Arial,Normal"&amp;8 07.I.1</oddHeader>
    <oddFooter>&amp;C“Bajo protesta de decir verdad declaramos que los Estados Financieros y sus notas, son razonablemente correctos y son responsabilidad del emisor”</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I28"/>
  <sheetViews>
    <sheetView zoomScaleNormal="100" workbookViewId="0">
      <selection activeCell="B15" sqref="B15:I17"/>
    </sheetView>
  </sheetViews>
  <sheetFormatPr defaultColWidth="10.76171875" defaultRowHeight="15"/>
  <cols>
    <col min="1" max="1" width="5.91796875" customWidth="1"/>
  </cols>
  <sheetData>
    <row r="1" spans="2:9">
      <c r="B1" s="1109" t="s">
        <v>1591</v>
      </c>
      <c r="C1" s="1109"/>
      <c r="D1" s="1109"/>
      <c r="E1" s="1109"/>
      <c r="F1" s="1109"/>
      <c r="G1" s="1109"/>
      <c r="H1" s="1109"/>
      <c r="I1" s="1109"/>
    </row>
    <row r="2" spans="2:9" ht="29.25" customHeight="1">
      <c r="B2" s="1110" t="s">
        <v>1580</v>
      </c>
      <c r="C2" s="1111"/>
      <c r="D2" s="1111"/>
      <c r="E2" s="1111"/>
      <c r="F2" s="1111"/>
      <c r="G2" s="1111"/>
      <c r="H2" s="1111"/>
      <c r="I2" s="1111"/>
    </row>
    <row r="3" spans="2:9">
      <c r="B3" s="1109" t="s">
        <v>1600</v>
      </c>
      <c r="C3" s="1109"/>
      <c r="D3" s="1109"/>
      <c r="E3" s="1109"/>
      <c r="F3" s="1109"/>
      <c r="G3" s="1109"/>
      <c r="H3" s="1109"/>
      <c r="I3" s="1109"/>
    </row>
    <row r="4" spans="2:9" ht="15.75" thickBot="1">
      <c r="B4" s="129"/>
      <c r="C4" s="129"/>
      <c r="D4" s="129"/>
      <c r="E4" s="129"/>
      <c r="F4" s="129"/>
      <c r="G4" s="129"/>
      <c r="H4" s="129"/>
      <c r="I4" s="129"/>
    </row>
    <row r="5" spans="2:9">
      <c r="B5" s="270"/>
      <c r="C5" s="271"/>
      <c r="D5" s="271"/>
      <c r="E5" s="271"/>
      <c r="F5" s="271"/>
      <c r="G5" s="271"/>
      <c r="H5" s="271"/>
      <c r="I5" s="272"/>
    </row>
    <row r="6" spans="2:9">
      <c r="B6" s="265"/>
      <c r="C6" s="129"/>
      <c r="D6" s="129"/>
      <c r="E6" s="129"/>
      <c r="F6" s="129"/>
      <c r="G6" s="129"/>
      <c r="H6" s="129"/>
      <c r="I6" s="266"/>
    </row>
    <row r="7" spans="2:9">
      <c r="B7" s="265"/>
      <c r="C7" s="129"/>
      <c r="D7" s="129"/>
      <c r="E7" s="129"/>
      <c r="F7" s="129"/>
      <c r="G7" s="129"/>
      <c r="H7" s="129"/>
      <c r="I7" s="266"/>
    </row>
    <row r="8" spans="2:9" ht="15" customHeight="1">
      <c r="B8" s="265"/>
      <c r="C8" s="129"/>
      <c r="D8" s="129"/>
      <c r="E8" s="129"/>
      <c r="F8" s="129"/>
      <c r="G8" s="129"/>
      <c r="H8" s="129"/>
      <c r="I8" s="266"/>
    </row>
    <row r="9" spans="2:9">
      <c r="B9" s="265"/>
      <c r="C9" s="129"/>
      <c r="D9" s="129"/>
      <c r="E9" s="129"/>
      <c r="F9" s="129"/>
      <c r="G9" s="129"/>
      <c r="H9" s="129"/>
      <c r="I9" s="266"/>
    </row>
    <row r="10" spans="2:9">
      <c r="B10" s="265"/>
      <c r="C10" s="129"/>
      <c r="D10" s="129"/>
      <c r="E10" s="129"/>
      <c r="F10" s="129"/>
      <c r="G10" s="129"/>
      <c r="H10" s="129"/>
      <c r="I10" s="266"/>
    </row>
    <row r="11" spans="2:9">
      <c r="B11" s="265"/>
      <c r="C11" s="129"/>
      <c r="D11" s="129"/>
      <c r="E11" s="129"/>
      <c r="F11" s="129"/>
      <c r="G11" s="129"/>
      <c r="H11" s="129"/>
      <c r="I11" s="266"/>
    </row>
    <row r="12" spans="2:9">
      <c r="B12" s="265"/>
      <c r="C12" s="129"/>
      <c r="D12" s="129"/>
      <c r="E12" s="129"/>
      <c r="F12" s="129"/>
      <c r="G12" s="129"/>
      <c r="H12" s="129"/>
      <c r="I12" s="266"/>
    </row>
    <row r="13" spans="2:9">
      <c r="B13" s="265"/>
      <c r="C13" s="129"/>
      <c r="D13" s="129"/>
      <c r="E13" s="129"/>
      <c r="F13" s="129"/>
      <c r="G13" s="129"/>
      <c r="H13" s="129"/>
      <c r="I13" s="266"/>
    </row>
    <row r="14" spans="2:9">
      <c r="B14" s="265"/>
      <c r="C14" s="129"/>
      <c r="D14" s="129"/>
      <c r="E14" s="129"/>
      <c r="F14" s="129"/>
      <c r="G14" s="129"/>
      <c r="H14" s="129"/>
      <c r="I14" s="266"/>
    </row>
    <row r="15" spans="2:9">
      <c r="B15" s="1112" t="s">
        <v>1957</v>
      </c>
      <c r="C15" s="1113"/>
      <c r="D15" s="1113"/>
      <c r="E15" s="1113"/>
      <c r="F15" s="1113"/>
      <c r="G15" s="1113"/>
      <c r="H15" s="1113"/>
      <c r="I15" s="1114"/>
    </row>
    <row r="16" spans="2:9">
      <c r="B16" s="1112"/>
      <c r="C16" s="1113"/>
      <c r="D16" s="1113"/>
      <c r="E16" s="1113"/>
      <c r="F16" s="1113"/>
      <c r="G16" s="1113"/>
      <c r="H16" s="1113"/>
      <c r="I16" s="1114"/>
    </row>
    <row r="17" spans="2:9">
      <c r="B17" s="1112"/>
      <c r="C17" s="1113"/>
      <c r="D17" s="1113"/>
      <c r="E17" s="1113"/>
      <c r="F17" s="1113"/>
      <c r="G17" s="1113"/>
      <c r="H17" s="1113"/>
      <c r="I17" s="1114"/>
    </row>
    <row r="18" spans="2:9">
      <c r="B18" s="265"/>
      <c r="C18" s="129"/>
      <c r="D18" s="129"/>
      <c r="E18" s="129"/>
      <c r="F18" s="129"/>
      <c r="G18" s="129"/>
      <c r="H18" s="129"/>
      <c r="I18" s="266"/>
    </row>
    <row r="19" spans="2:9">
      <c r="B19" s="265"/>
      <c r="C19" s="129"/>
      <c r="D19" s="129"/>
      <c r="E19" s="129"/>
      <c r="F19" s="129"/>
      <c r="G19" s="129"/>
      <c r="H19" s="129"/>
      <c r="I19" s="266"/>
    </row>
    <row r="20" spans="2:9">
      <c r="B20" s="265"/>
      <c r="C20" s="129"/>
      <c r="D20" s="129"/>
      <c r="E20" s="129"/>
      <c r="F20" s="129"/>
      <c r="G20" s="129"/>
      <c r="H20" s="129"/>
      <c r="I20" s="266"/>
    </row>
    <row r="21" spans="2:9">
      <c r="B21" s="265"/>
      <c r="C21" s="129"/>
      <c r="D21" s="129"/>
      <c r="E21" s="129"/>
      <c r="F21" s="129"/>
      <c r="G21" s="129"/>
      <c r="H21" s="129"/>
      <c r="I21" s="266"/>
    </row>
    <row r="22" spans="2:9">
      <c r="B22" s="265"/>
      <c r="C22" s="129"/>
      <c r="D22" s="129"/>
      <c r="E22" s="129"/>
      <c r="F22" s="129"/>
      <c r="G22" s="129"/>
      <c r="H22" s="129"/>
      <c r="I22" s="266"/>
    </row>
    <row r="23" spans="2:9">
      <c r="B23" s="265"/>
      <c r="C23" s="129"/>
      <c r="D23" s="129"/>
      <c r="E23" s="129"/>
      <c r="F23" s="129"/>
      <c r="G23" s="129"/>
      <c r="H23" s="129"/>
      <c r="I23" s="266"/>
    </row>
    <row r="24" spans="2:9">
      <c r="B24" s="265"/>
      <c r="C24" s="129"/>
      <c r="D24" s="129"/>
      <c r="E24" s="129"/>
      <c r="F24" s="129"/>
      <c r="G24" s="129"/>
      <c r="H24" s="129"/>
      <c r="I24" s="266"/>
    </row>
    <row r="25" spans="2:9">
      <c r="B25" s="265"/>
      <c r="C25" s="129"/>
      <c r="D25" s="129"/>
      <c r="E25" s="129"/>
      <c r="F25" s="129"/>
      <c r="G25" s="129"/>
      <c r="H25" s="129"/>
      <c r="I25" s="266"/>
    </row>
    <row r="26" spans="2:9">
      <c r="B26" s="265"/>
      <c r="C26" s="129"/>
      <c r="D26" s="129"/>
      <c r="E26" s="129"/>
      <c r="F26" s="129"/>
      <c r="G26" s="129"/>
      <c r="H26" s="129"/>
      <c r="I26" s="266"/>
    </row>
    <row r="27" spans="2:9">
      <c r="B27" s="265"/>
      <c r="C27" s="129"/>
      <c r="D27" s="129"/>
      <c r="E27" s="129"/>
      <c r="F27" s="129"/>
      <c r="G27" s="129"/>
      <c r="H27" s="129"/>
      <c r="I27" s="266"/>
    </row>
    <row r="28" spans="2:9" ht="15.75" thickBot="1">
      <c r="B28" s="267"/>
      <c r="C28" s="268"/>
      <c r="D28" s="268"/>
      <c r="E28" s="268"/>
      <c r="F28" s="268"/>
      <c r="G28" s="268"/>
      <c r="H28" s="268"/>
      <c r="I28" s="269"/>
    </row>
  </sheetData>
  <mergeCells count="4">
    <mergeCell ref="B1:I1"/>
    <mergeCell ref="B2:I2"/>
    <mergeCell ref="B3:I3"/>
    <mergeCell ref="B15:I17"/>
  </mergeCells>
  <pageMargins left="0.39" right="0.39" top="0.6" bottom="0.74803149606299213" header="0.31496062992125984" footer="0.31496062992125984"/>
  <pageSetup orientation="portrait" r:id="rId1"/>
  <headerFooter>
    <oddHeader>&amp;L&amp;"Arial,Normal"&amp;8Estados e Información Contable
Notas de Desglose&amp;R&amp;"Arial,Normal"&amp;8 7.I.2</oddHeader>
    <oddFooter>&amp;C“Bajo protesta de decir verdad declaramos que los Estados Financieros y sus notas, son razonablemente correctos y son responsabilidad del emisor”</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
  <sheetViews>
    <sheetView zoomScaleNormal="100" workbookViewId="0">
      <selection activeCell="J28" sqref="J28"/>
    </sheetView>
  </sheetViews>
  <sheetFormatPr defaultColWidth="10.76171875" defaultRowHeight="15"/>
  <cols>
    <col min="2" max="2" width="10.76171875" bestFit="1" customWidth="1"/>
    <col min="3" max="4" width="10.76171875" customWidth="1"/>
    <col min="5" max="5" width="24.48046875" customWidth="1"/>
    <col min="6" max="7" width="15.46875" customWidth="1"/>
    <col min="8" max="8" width="15.73828125" customWidth="1"/>
    <col min="9" max="9" width="20.71484375" customWidth="1"/>
    <col min="10" max="10" width="21.65625" bestFit="1" customWidth="1"/>
  </cols>
  <sheetData>
    <row r="1" spans="1:10">
      <c r="A1" s="1108" t="s">
        <v>1591</v>
      </c>
      <c r="B1" s="1108"/>
      <c r="C1" s="1108"/>
      <c r="D1" s="1108"/>
      <c r="E1" s="1108"/>
      <c r="F1" s="1108"/>
      <c r="G1" s="1108"/>
      <c r="H1" s="1108"/>
      <c r="I1" s="1108"/>
      <c r="J1" s="1108"/>
    </row>
    <row r="2" spans="1:10" ht="34.5" customHeight="1">
      <c r="A2" s="1107" t="s">
        <v>1385</v>
      </c>
      <c r="B2" s="1107"/>
      <c r="C2" s="1107"/>
      <c r="D2" s="1107"/>
      <c r="E2" s="1107"/>
      <c r="F2" s="1107"/>
      <c r="G2" s="1107"/>
      <c r="H2" s="1107"/>
      <c r="I2" s="1107"/>
      <c r="J2" s="1107"/>
    </row>
    <row r="3" spans="1:10">
      <c r="A3" s="1107" t="s">
        <v>1590</v>
      </c>
      <c r="B3" s="1107"/>
      <c r="C3" s="1107"/>
      <c r="D3" s="1107"/>
      <c r="E3" s="1107"/>
      <c r="F3" s="1107"/>
      <c r="G3" s="1107"/>
      <c r="H3" s="1107"/>
      <c r="I3" s="1107"/>
      <c r="J3" s="1107"/>
    </row>
    <row r="4" spans="1:10">
      <c r="A4" s="168"/>
      <c r="B4" s="168"/>
      <c r="C4" s="168"/>
      <c r="D4" s="168"/>
      <c r="E4" s="168"/>
      <c r="F4" s="168"/>
      <c r="G4" s="168"/>
      <c r="H4" s="168"/>
      <c r="I4" s="168"/>
      <c r="J4" s="168"/>
    </row>
    <row r="5" spans="1:10">
      <c r="A5" s="1117" t="s">
        <v>467</v>
      </c>
      <c r="B5" s="1117" t="s">
        <v>468</v>
      </c>
      <c r="C5" s="1115" t="s">
        <v>599</v>
      </c>
      <c r="D5" s="1116"/>
      <c r="E5" s="1117" t="s">
        <v>469</v>
      </c>
      <c r="F5" s="1117" t="s">
        <v>244</v>
      </c>
      <c r="G5" s="1117" t="s">
        <v>1380</v>
      </c>
      <c r="H5" s="1119" t="s">
        <v>1966</v>
      </c>
      <c r="I5" s="1119" t="s">
        <v>1386</v>
      </c>
      <c r="J5" s="1117" t="s">
        <v>464</v>
      </c>
    </row>
    <row r="6" spans="1:10">
      <c r="A6" s="1118"/>
      <c r="B6" s="1118"/>
      <c r="C6" s="717" t="s">
        <v>600</v>
      </c>
      <c r="D6" s="717" t="s">
        <v>601</v>
      </c>
      <c r="E6" s="1118"/>
      <c r="F6" s="1118"/>
      <c r="G6" s="1118"/>
      <c r="H6" s="1118"/>
      <c r="I6" s="1120"/>
      <c r="J6" s="1118"/>
    </row>
    <row r="7" spans="1:10" s="447" customFormat="1" ht="24">
      <c r="A7" s="707">
        <v>1123</v>
      </c>
      <c r="B7" s="708" t="s">
        <v>1958</v>
      </c>
      <c r="C7" s="712">
        <v>44562</v>
      </c>
      <c r="D7" s="708" t="s">
        <v>1961</v>
      </c>
      <c r="E7" s="708" t="s">
        <v>1962</v>
      </c>
      <c r="F7" s="709" t="s">
        <v>1965</v>
      </c>
      <c r="G7" s="713">
        <v>5439.46</v>
      </c>
      <c r="H7" s="713">
        <v>5439.46</v>
      </c>
      <c r="I7" s="708" t="s">
        <v>1967</v>
      </c>
      <c r="J7" s="712">
        <v>44926</v>
      </c>
    </row>
    <row r="8" spans="1:10" s="447" customFormat="1" ht="24">
      <c r="A8" s="707">
        <v>1123</v>
      </c>
      <c r="B8" s="708" t="s">
        <v>1959</v>
      </c>
      <c r="C8" s="712">
        <v>44562</v>
      </c>
      <c r="D8" s="708" t="s">
        <v>1961</v>
      </c>
      <c r="E8" s="708" t="s">
        <v>1963</v>
      </c>
      <c r="F8" s="709" t="s">
        <v>1965</v>
      </c>
      <c r="G8" s="713">
        <v>408.97</v>
      </c>
      <c r="H8" s="713">
        <v>408.97</v>
      </c>
      <c r="I8" s="708" t="s">
        <v>1967</v>
      </c>
      <c r="J8" s="712">
        <v>44926</v>
      </c>
    </row>
    <row r="9" spans="1:10" s="447" customFormat="1" ht="24">
      <c r="A9" s="710">
        <v>1123</v>
      </c>
      <c r="B9" s="711" t="s">
        <v>1960</v>
      </c>
      <c r="C9" s="714">
        <v>44562</v>
      </c>
      <c r="D9" s="711" t="s">
        <v>1961</v>
      </c>
      <c r="E9" s="711" t="s">
        <v>1964</v>
      </c>
      <c r="F9" s="715" t="s">
        <v>1965</v>
      </c>
      <c r="G9" s="716">
        <v>0.26</v>
      </c>
      <c r="H9" s="716">
        <v>0.26</v>
      </c>
      <c r="I9" s="711" t="s">
        <v>1967</v>
      </c>
      <c r="J9" s="714">
        <v>44926</v>
      </c>
    </row>
  </sheetData>
  <mergeCells count="12">
    <mergeCell ref="A1:J1"/>
    <mergeCell ref="A2:J2"/>
    <mergeCell ref="A3:J3"/>
    <mergeCell ref="C5:D5"/>
    <mergeCell ref="A5:A6"/>
    <mergeCell ref="B5:B6"/>
    <mergeCell ref="E5:E6"/>
    <mergeCell ref="F5:F6"/>
    <mergeCell ref="G5:G6"/>
    <mergeCell ref="H5:H6"/>
    <mergeCell ref="J5:J6"/>
    <mergeCell ref="I5:I6"/>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07.I.3</oddHeader>
    <oddFooter>&amp;C“Bajo protesta de decir verdad declaramos que los Estados Financieros y sus notas, son razonablemente correctos y son responsabilidad del emisor”</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H29"/>
  <sheetViews>
    <sheetView zoomScaleNormal="100" workbookViewId="0">
      <selection activeCell="M24" sqref="M24"/>
    </sheetView>
  </sheetViews>
  <sheetFormatPr defaultColWidth="10.76171875" defaultRowHeight="15"/>
  <sheetData>
    <row r="1" spans="1:8">
      <c r="A1" s="1109" t="s">
        <v>1591</v>
      </c>
      <c r="B1" s="1109"/>
      <c r="C1" s="1109"/>
      <c r="D1" s="1109"/>
      <c r="E1" s="1109"/>
      <c r="F1" s="1109"/>
      <c r="G1" s="1109"/>
      <c r="H1" s="1109"/>
    </row>
    <row r="2" spans="1:8">
      <c r="A2" s="1109" t="s">
        <v>963</v>
      </c>
      <c r="B2" s="1109"/>
      <c r="C2" s="1109"/>
      <c r="D2" s="1109"/>
      <c r="E2" s="1109"/>
      <c r="F2" s="1109"/>
      <c r="G2" s="1109"/>
      <c r="H2" s="1109"/>
    </row>
    <row r="3" spans="1:8">
      <c r="A3" s="1109" t="s">
        <v>1590</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121" t="s">
        <v>965</v>
      </c>
      <c r="C7" s="1121"/>
      <c r="D7" s="1121"/>
      <c r="E7" s="1121"/>
      <c r="F7" s="1121"/>
      <c r="G7" s="1121"/>
      <c r="H7" s="266"/>
    </row>
    <row r="8" spans="1:8">
      <c r="A8" s="265"/>
      <c r="B8" s="1121"/>
      <c r="C8" s="1121"/>
      <c r="D8" s="1121"/>
      <c r="E8" s="1121"/>
      <c r="F8" s="1121"/>
      <c r="G8" s="1121"/>
      <c r="H8" s="266"/>
    </row>
    <row r="9" spans="1:8">
      <c r="A9" s="265"/>
      <c r="B9" s="1121"/>
      <c r="C9" s="1121"/>
      <c r="D9" s="1121"/>
      <c r="E9" s="1121"/>
      <c r="F9" s="1121"/>
      <c r="G9" s="1121"/>
      <c r="H9" s="266"/>
    </row>
    <row r="10" spans="1:8">
      <c r="A10" s="265"/>
      <c r="B10" s="1121"/>
      <c r="C10" s="1121"/>
      <c r="D10" s="1121"/>
      <c r="E10" s="1121"/>
      <c r="F10" s="1121"/>
      <c r="G10" s="1121"/>
      <c r="H10" s="266"/>
    </row>
    <row r="11" spans="1:8">
      <c r="A11" s="265"/>
      <c r="B11" s="1121"/>
      <c r="C11" s="1121"/>
      <c r="D11" s="1121"/>
      <c r="E11" s="1121"/>
      <c r="F11" s="1121"/>
      <c r="G11" s="1121"/>
      <c r="H11" s="266"/>
    </row>
    <row r="12" spans="1:8">
      <c r="A12" s="265"/>
      <c r="B12" s="129"/>
      <c r="C12" s="129"/>
      <c r="D12" s="129"/>
      <c r="E12" s="129"/>
      <c r="F12" s="129"/>
      <c r="G12" s="129"/>
      <c r="H12" s="266"/>
    </row>
    <row r="13" spans="1:8">
      <c r="A13" s="265"/>
      <c r="B13" s="129"/>
      <c r="C13" s="129"/>
      <c r="D13" s="129"/>
      <c r="E13" s="129"/>
      <c r="F13" s="129"/>
      <c r="G13" s="129"/>
      <c r="H13" s="266"/>
    </row>
    <row r="14" spans="1:8">
      <c r="A14" s="265"/>
      <c r="B14" s="129"/>
      <c r="C14" s="129"/>
      <c r="D14" s="129"/>
      <c r="E14" s="129"/>
      <c r="F14" s="129"/>
      <c r="G14" s="129"/>
      <c r="H14" s="266"/>
    </row>
    <row r="15" spans="1:8">
      <c r="A15" s="1112" t="s">
        <v>1957</v>
      </c>
      <c r="B15" s="1113"/>
      <c r="C15" s="1113"/>
      <c r="D15" s="1113"/>
      <c r="E15" s="1113"/>
      <c r="F15" s="1113"/>
      <c r="G15" s="1113"/>
      <c r="H15" s="1114"/>
    </row>
    <row r="16" spans="1:8">
      <c r="A16" s="1112"/>
      <c r="B16" s="1113"/>
      <c r="C16" s="1113"/>
      <c r="D16" s="1113"/>
      <c r="E16" s="1113"/>
      <c r="F16" s="1113"/>
      <c r="G16" s="1113"/>
      <c r="H16" s="1114"/>
    </row>
    <row r="17" spans="1:8">
      <c r="A17" s="1112"/>
      <c r="B17" s="1113"/>
      <c r="C17" s="1113"/>
      <c r="D17" s="1113"/>
      <c r="E17" s="1113"/>
      <c r="F17" s="1113"/>
      <c r="G17" s="1113"/>
      <c r="H17" s="1114"/>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c r="A28" s="265"/>
      <c r="B28" s="129"/>
      <c r="C28" s="129"/>
      <c r="D28" s="129"/>
      <c r="E28" s="129"/>
      <c r="F28" s="129"/>
      <c r="G28" s="129"/>
      <c r="H28" s="266"/>
    </row>
    <row r="29" spans="1:8" ht="15.75" thickBot="1">
      <c r="A29" s="267"/>
      <c r="B29" s="268"/>
      <c r="C29" s="268"/>
      <c r="D29" s="268"/>
      <c r="E29" s="268"/>
      <c r="F29" s="268"/>
      <c r="G29" s="268"/>
      <c r="H29" s="269"/>
    </row>
  </sheetData>
  <mergeCells count="5">
    <mergeCell ref="A1:H1"/>
    <mergeCell ref="A2:H2"/>
    <mergeCell ref="A3:H3"/>
    <mergeCell ref="B7:G11"/>
    <mergeCell ref="A15:H17"/>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Desglose&amp;R&amp;"Arial,Normal"&amp;8 7.I.4</oddHeader>
    <oddFooter>&amp;C“Bajo protesta de decir verdad declaramos que los Estados Financieros y sus notas, son razonablemente correctos y son responsabilidad del emisor”</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I30"/>
  <sheetViews>
    <sheetView zoomScaleNormal="100" workbookViewId="0">
      <selection activeCell="O28" sqref="O28"/>
    </sheetView>
  </sheetViews>
  <sheetFormatPr defaultColWidth="10.76171875" defaultRowHeight="15"/>
  <cols>
    <col min="1" max="1" width="4.16796875" customWidth="1"/>
  </cols>
  <sheetData>
    <row r="1" spans="2:9">
      <c r="B1" s="1109" t="s">
        <v>1591</v>
      </c>
      <c r="C1" s="1109"/>
      <c r="D1" s="1109"/>
      <c r="E1" s="1109"/>
      <c r="F1" s="1109"/>
      <c r="G1" s="1109"/>
      <c r="H1" s="1109"/>
      <c r="I1" s="1109"/>
    </row>
    <row r="2" spans="2:9">
      <c r="B2" s="1109" t="s">
        <v>458</v>
      </c>
      <c r="C2" s="1109"/>
      <c r="D2" s="1109"/>
      <c r="E2" s="1109"/>
      <c r="F2" s="1109"/>
      <c r="G2" s="1109"/>
      <c r="H2" s="1109"/>
      <c r="I2" s="1109"/>
    </row>
    <row r="3" spans="2:9">
      <c r="B3" s="1109" t="s">
        <v>1590</v>
      </c>
      <c r="C3" s="1109"/>
      <c r="D3" s="1109"/>
      <c r="E3" s="1109"/>
      <c r="F3" s="1109"/>
      <c r="G3" s="1109"/>
      <c r="H3" s="1109"/>
      <c r="I3" s="1109"/>
    </row>
    <row r="4" spans="2:9" ht="15.75" thickBot="1">
      <c r="B4" s="129"/>
      <c r="C4" s="129"/>
      <c r="D4" s="129"/>
      <c r="E4" s="129"/>
      <c r="F4" s="129"/>
      <c r="G4" s="129"/>
      <c r="H4" s="129"/>
      <c r="I4" s="129"/>
    </row>
    <row r="5" spans="2:9">
      <c r="B5" s="270"/>
      <c r="C5" s="271"/>
      <c r="D5" s="271"/>
      <c r="E5" s="271"/>
      <c r="F5" s="271"/>
      <c r="G5" s="271"/>
      <c r="H5" s="271"/>
      <c r="I5" s="272"/>
    </row>
    <row r="6" spans="2:9">
      <c r="B6" s="265"/>
      <c r="C6" s="129"/>
      <c r="D6" s="129"/>
      <c r="E6" s="129"/>
      <c r="F6" s="129"/>
      <c r="G6" s="129"/>
      <c r="H6" s="129"/>
      <c r="I6" s="266"/>
    </row>
    <row r="7" spans="2:9">
      <c r="B7" s="265"/>
      <c r="C7" s="129"/>
      <c r="D7" s="129"/>
      <c r="E7" s="129"/>
      <c r="F7" s="129"/>
      <c r="G7" s="129"/>
      <c r="H7" s="129"/>
      <c r="I7" s="266"/>
    </row>
    <row r="8" spans="2:9">
      <c r="B8" s="265"/>
      <c r="C8" s="129"/>
      <c r="D8" s="129"/>
      <c r="E8" s="129"/>
      <c r="F8" s="129"/>
      <c r="G8" s="129"/>
      <c r="H8" s="129"/>
      <c r="I8" s="266"/>
    </row>
    <row r="9" spans="2:9" ht="32.25" customHeight="1">
      <c r="B9" s="1122" t="s">
        <v>815</v>
      </c>
      <c r="C9" s="1123"/>
      <c r="D9" s="1123"/>
      <c r="E9" s="1123"/>
      <c r="F9" s="1123"/>
      <c r="G9" s="1123"/>
      <c r="H9" s="1123"/>
      <c r="I9" s="1124"/>
    </row>
    <row r="10" spans="2:9">
      <c r="B10" s="265"/>
      <c r="C10" s="281" t="s">
        <v>641</v>
      </c>
      <c r="D10" s="281"/>
      <c r="E10" s="281"/>
      <c r="F10" s="129"/>
      <c r="G10" s="129"/>
      <c r="H10" s="129"/>
      <c r="I10" s="266"/>
    </row>
    <row r="11" spans="2:9">
      <c r="B11" s="265"/>
      <c r="C11" s="281" t="s">
        <v>640</v>
      </c>
      <c r="D11" s="281"/>
      <c r="E11" s="281"/>
      <c r="F11" s="129"/>
      <c r="G11" s="129"/>
      <c r="H11" s="129"/>
      <c r="I11" s="266"/>
    </row>
    <row r="12" spans="2:9">
      <c r="B12" s="265"/>
      <c r="C12" s="129"/>
      <c r="D12" s="129"/>
      <c r="E12" s="129"/>
      <c r="F12" s="129"/>
      <c r="G12" s="129"/>
      <c r="H12" s="129"/>
      <c r="I12" s="266"/>
    </row>
    <row r="13" spans="2:9">
      <c r="B13" s="265"/>
      <c r="C13" s="129"/>
      <c r="D13" s="129"/>
      <c r="E13" s="129"/>
      <c r="F13" s="129"/>
      <c r="G13" s="129"/>
      <c r="H13" s="129"/>
      <c r="I13" s="266"/>
    </row>
    <row r="14" spans="2:9">
      <c r="B14" s="265"/>
      <c r="C14" s="129"/>
      <c r="D14" s="129"/>
      <c r="E14" s="129"/>
      <c r="F14" s="129"/>
      <c r="G14" s="129"/>
      <c r="H14" s="129"/>
      <c r="I14" s="266"/>
    </row>
    <row r="15" spans="2:9">
      <c r="B15" s="265"/>
      <c r="C15" s="129"/>
      <c r="D15" s="129"/>
      <c r="E15" s="129"/>
      <c r="F15" s="129"/>
      <c r="G15" s="129"/>
      <c r="H15" s="129"/>
      <c r="I15" s="266"/>
    </row>
    <row r="16" spans="2:9">
      <c r="B16" s="1112" t="s">
        <v>1957</v>
      </c>
      <c r="C16" s="1113"/>
      <c r="D16" s="1113"/>
      <c r="E16" s="1113"/>
      <c r="F16" s="1113"/>
      <c r="G16" s="1113"/>
      <c r="H16" s="1113"/>
      <c r="I16" s="1114"/>
    </row>
    <row r="17" spans="2:9">
      <c r="B17" s="1112"/>
      <c r="C17" s="1113"/>
      <c r="D17" s="1113"/>
      <c r="E17" s="1113"/>
      <c r="F17" s="1113"/>
      <c r="G17" s="1113"/>
      <c r="H17" s="1113"/>
      <c r="I17" s="1114"/>
    </row>
    <row r="18" spans="2:9">
      <c r="B18" s="1112"/>
      <c r="C18" s="1113"/>
      <c r="D18" s="1113"/>
      <c r="E18" s="1113"/>
      <c r="F18" s="1113"/>
      <c r="G18" s="1113"/>
      <c r="H18" s="1113"/>
      <c r="I18" s="1114"/>
    </row>
    <row r="19" spans="2:9">
      <c r="B19" s="265"/>
      <c r="C19" s="129"/>
      <c r="D19" s="129"/>
      <c r="E19" s="129"/>
      <c r="F19" s="129"/>
      <c r="G19" s="129"/>
      <c r="H19" s="129"/>
      <c r="I19" s="266"/>
    </row>
    <row r="20" spans="2:9">
      <c r="B20" s="265"/>
      <c r="C20" s="129"/>
      <c r="D20" s="129"/>
      <c r="E20" s="129"/>
      <c r="F20" s="129"/>
      <c r="G20" s="129"/>
      <c r="H20" s="129"/>
      <c r="I20" s="266"/>
    </row>
    <row r="21" spans="2:9">
      <c r="B21" s="265"/>
      <c r="C21" s="129"/>
      <c r="D21" s="129"/>
      <c r="E21" s="129"/>
      <c r="F21" s="129"/>
      <c r="G21" s="129"/>
      <c r="H21" s="129"/>
      <c r="I21" s="266"/>
    </row>
    <row r="22" spans="2:9">
      <c r="B22" s="265"/>
      <c r="C22" s="129"/>
      <c r="D22" s="129"/>
      <c r="E22" s="129"/>
      <c r="F22" s="129"/>
      <c r="G22" s="129"/>
      <c r="H22" s="129"/>
      <c r="I22" s="266"/>
    </row>
    <row r="23" spans="2:9">
      <c r="B23" s="265"/>
      <c r="C23" s="129"/>
      <c r="D23" s="129"/>
      <c r="E23" s="129"/>
      <c r="F23" s="129"/>
      <c r="G23" s="129"/>
      <c r="H23" s="129"/>
      <c r="I23" s="266"/>
    </row>
    <row r="24" spans="2:9">
      <c r="B24" s="265"/>
      <c r="C24" s="129"/>
      <c r="D24" s="129"/>
      <c r="E24" s="129"/>
      <c r="F24" s="129"/>
      <c r="G24" s="129"/>
      <c r="H24" s="129"/>
      <c r="I24" s="266"/>
    </row>
    <row r="25" spans="2:9">
      <c r="B25" s="265"/>
      <c r="C25" s="129"/>
      <c r="D25" s="129"/>
      <c r="E25" s="129"/>
      <c r="F25" s="129"/>
      <c r="G25" s="129"/>
      <c r="H25" s="129"/>
      <c r="I25" s="266"/>
    </row>
    <row r="26" spans="2:9">
      <c r="B26" s="265"/>
      <c r="C26" s="129"/>
      <c r="D26" s="129"/>
      <c r="E26" s="129"/>
      <c r="F26" s="129"/>
      <c r="G26" s="129"/>
      <c r="H26" s="129"/>
      <c r="I26" s="266"/>
    </row>
    <row r="27" spans="2:9">
      <c r="B27" s="265"/>
      <c r="C27" s="129"/>
      <c r="D27" s="129"/>
      <c r="E27" s="129"/>
      <c r="F27" s="129"/>
      <c r="G27" s="129"/>
      <c r="H27" s="129"/>
      <c r="I27" s="266"/>
    </row>
    <row r="28" spans="2:9">
      <c r="B28" s="265"/>
      <c r="C28" s="129"/>
      <c r="D28" s="129"/>
      <c r="E28" s="129"/>
      <c r="F28" s="129"/>
      <c r="G28" s="129"/>
      <c r="H28" s="129"/>
      <c r="I28" s="266"/>
    </row>
    <row r="29" spans="2:9">
      <c r="B29" s="265"/>
      <c r="C29" s="129"/>
      <c r="D29" s="129"/>
      <c r="E29" s="129"/>
      <c r="F29" s="129"/>
      <c r="G29" s="129"/>
      <c r="H29" s="129"/>
      <c r="I29" s="266"/>
    </row>
    <row r="30" spans="2:9" ht="15.75" thickBot="1">
      <c r="B30" s="267"/>
      <c r="C30" s="268"/>
      <c r="D30" s="268"/>
      <c r="E30" s="268"/>
      <c r="F30" s="268"/>
      <c r="G30" s="268"/>
      <c r="H30" s="268"/>
      <c r="I30" s="269"/>
    </row>
  </sheetData>
  <mergeCells count="5">
    <mergeCell ref="B1:I1"/>
    <mergeCell ref="B2:I2"/>
    <mergeCell ref="B3:I3"/>
    <mergeCell ref="B9:I9"/>
    <mergeCell ref="B16:I18"/>
  </mergeCells>
  <pageMargins left="0.53" right="0.70866141732283472" top="0.74803149606299213" bottom="0.74803149606299213" header="0.31496062992125984" footer="0.31496062992125984"/>
  <pageSetup orientation="portrait" r:id="rId1"/>
  <headerFooter>
    <oddHeader>&amp;L&amp;"Arial,Normal"&amp;8Estados e Información Contable
Notas de Gestión Administrativa&amp;R&amp;"Arial,Normal"&amp;8 7.I.5</oddHeader>
    <oddFooter>&amp;C“Bajo protesta de decir verdad declaramos que los Estados Financieros y sus notas, son razonablemente correctos y son responsabilidad del emisor”</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K31"/>
  <sheetViews>
    <sheetView zoomScaleNormal="100" workbookViewId="0">
      <selection activeCell="P20" sqref="P20"/>
    </sheetView>
  </sheetViews>
  <sheetFormatPr defaultColWidth="10.76171875" defaultRowHeight="15"/>
  <cols>
    <col min="1" max="1" width="4.16796875" customWidth="1"/>
  </cols>
  <sheetData>
    <row r="1" spans="2:11">
      <c r="B1" s="1109" t="s">
        <v>1591</v>
      </c>
      <c r="C1" s="1109"/>
      <c r="D1" s="1109"/>
      <c r="E1" s="1109"/>
      <c r="F1" s="1109"/>
      <c r="G1" s="1109"/>
      <c r="H1" s="1109"/>
      <c r="I1" s="1109"/>
    </row>
    <row r="2" spans="2:11">
      <c r="B2" s="1109" t="s">
        <v>1581</v>
      </c>
      <c r="C2" s="1109"/>
      <c r="D2" s="1109"/>
      <c r="E2" s="1109"/>
      <c r="F2" s="1109"/>
      <c r="G2" s="1109"/>
      <c r="H2" s="1109"/>
      <c r="I2" s="1109"/>
      <c r="K2" s="503"/>
    </row>
    <row r="3" spans="2:11">
      <c r="B3" s="1109" t="s">
        <v>1590</v>
      </c>
      <c r="C3" s="1109"/>
      <c r="D3" s="1109"/>
      <c r="E3" s="1109"/>
      <c r="F3" s="1109"/>
      <c r="G3" s="1109"/>
      <c r="H3" s="1109"/>
      <c r="I3" s="1109"/>
    </row>
    <row r="4" spans="2:11" ht="15.75" thickBot="1">
      <c r="B4" s="129"/>
      <c r="C4" s="129"/>
      <c r="D4" s="129"/>
      <c r="E4" s="129"/>
      <c r="F4" s="129"/>
      <c r="G4" s="129"/>
      <c r="H4" s="129"/>
      <c r="I4" s="129"/>
    </row>
    <row r="5" spans="2:11">
      <c r="B5" s="270"/>
      <c r="C5" s="271"/>
      <c r="D5" s="271"/>
      <c r="E5" s="271"/>
      <c r="F5" s="271"/>
      <c r="G5" s="271"/>
      <c r="H5" s="271"/>
      <c r="I5" s="272"/>
    </row>
    <row r="6" spans="2:11">
      <c r="B6" s="265"/>
      <c r="C6" s="129"/>
      <c r="D6" s="129"/>
      <c r="E6" s="129"/>
      <c r="F6" s="129"/>
      <c r="G6" s="129"/>
      <c r="H6" s="129"/>
      <c r="I6" s="266"/>
    </row>
    <row r="7" spans="2:11">
      <c r="B7" s="265"/>
      <c r="C7" s="129"/>
      <c r="D7" s="129"/>
      <c r="E7" s="129"/>
      <c r="F7" s="129"/>
      <c r="G7" s="129"/>
      <c r="H7" s="129"/>
      <c r="I7" s="266"/>
    </row>
    <row r="8" spans="2:11" ht="27.75" customHeight="1">
      <c r="B8" s="265"/>
      <c r="C8" s="1125" t="s">
        <v>642</v>
      </c>
      <c r="D8" s="1125"/>
      <c r="E8" s="1125"/>
      <c r="F8" s="1125"/>
      <c r="G8" s="1125"/>
      <c r="H8" s="1125"/>
      <c r="I8" s="266"/>
    </row>
    <row r="9" spans="2:11">
      <c r="B9" s="265"/>
      <c r="C9" s="262" t="s">
        <v>643</v>
      </c>
      <c r="D9" s="263"/>
      <c r="E9" s="263"/>
      <c r="F9" s="259"/>
      <c r="G9" s="264"/>
      <c r="H9" s="129"/>
      <c r="I9" s="266"/>
    </row>
    <row r="10" spans="2:11">
      <c r="B10" s="265"/>
      <c r="C10" s="262" t="s">
        <v>644</v>
      </c>
      <c r="D10" s="263"/>
      <c r="E10" s="263"/>
      <c r="F10" s="259"/>
      <c r="G10" s="264"/>
      <c r="H10" s="129"/>
      <c r="I10" s="266"/>
    </row>
    <row r="11" spans="2:11">
      <c r="B11" s="265"/>
      <c r="C11" s="262" t="s">
        <v>645</v>
      </c>
      <c r="D11" s="260"/>
      <c r="E11" s="260"/>
      <c r="F11" s="259"/>
      <c r="G11" s="261"/>
      <c r="H11" s="129"/>
      <c r="I11" s="266"/>
    </row>
    <row r="12" spans="2:11">
      <c r="B12" s="265"/>
      <c r="C12" s="129"/>
      <c r="D12" s="129"/>
      <c r="E12" s="129"/>
      <c r="F12" s="129"/>
      <c r="G12" s="129"/>
      <c r="H12" s="129"/>
      <c r="I12" s="266"/>
    </row>
    <row r="13" spans="2:11">
      <c r="B13" s="265"/>
      <c r="C13" s="129"/>
      <c r="D13" s="129"/>
      <c r="E13" s="129"/>
      <c r="F13" s="129"/>
      <c r="G13" s="129"/>
      <c r="H13" s="129"/>
      <c r="I13" s="266"/>
    </row>
    <row r="14" spans="2:11">
      <c r="B14" s="265"/>
      <c r="C14" s="129"/>
      <c r="D14" s="129"/>
      <c r="E14" s="129"/>
      <c r="F14" s="129"/>
      <c r="G14" s="129"/>
      <c r="H14" s="129"/>
      <c r="I14" s="266"/>
    </row>
    <row r="15" spans="2:11">
      <c r="B15" s="265"/>
      <c r="C15" s="129"/>
      <c r="D15" s="129"/>
      <c r="E15" s="129"/>
      <c r="F15" s="129"/>
      <c r="G15" s="129"/>
      <c r="H15" s="129"/>
      <c r="I15" s="266"/>
    </row>
    <row r="16" spans="2:11">
      <c r="B16" s="1112" t="s">
        <v>1957</v>
      </c>
      <c r="C16" s="1113"/>
      <c r="D16" s="1113"/>
      <c r="E16" s="1113"/>
      <c r="F16" s="1113"/>
      <c r="G16" s="1113"/>
      <c r="H16" s="1113"/>
      <c r="I16" s="1114"/>
    </row>
    <row r="17" spans="2:9">
      <c r="B17" s="1112"/>
      <c r="C17" s="1113"/>
      <c r="D17" s="1113"/>
      <c r="E17" s="1113"/>
      <c r="F17" s="1113"/>
      <c r="G17" s="1113"/>
      <c r="H17" s="1113"/>
      <c r="I17" s="1114"/>
    </row>
    <row r="18" spans="2:9">
      <c r="B18" s="1112"/>
      <c r="C18" s="1113"/>
      <c r="D18" s="1113"/>
      <c r="E18" s="1113"/>
      <c r="F18" s="1113"/>
      <c r="G18" s="1113"/>
      <c r="H18" s="1113"/>
      <c r="I18" s="1114"/>
    </row>
    <row r="19" spans="2:9">
      <c r="B19" s="265"/>
      <c r="C19" s="129"/>
      <c r="D19" s="129"/>
      <c r="E19" s="129"/>
      <c r="F19" s="129"/>
      <c r="G19" s="129"/>
      <c r="H19" s="129"/>
      <c r="I19" s="266"/>
    </row>
    <row r="20" spans="2:9">
      <c r="B20" s="265"/>
      <c r="C20" s="129"/>
      <c r="D20" s="129"/>
      <c r="E20" s="129"/>
      <c r="F20" s="129"/>
      <c r="G20" s="129"/>
      <c r="H20" s="129"/>
      <c r="I20" s="266"/>
    </row>
    <row r="21" spans="2:9">
      <c r="B21" s="265"/>
      <c r="C21" s="129"/>
      <c r="D21" s="129"/>
      <c r="E21" s="129"/>
      <c r="F21" s="129"/>
      <c r="G21" s="129"/>
      <c r="H21" s="129"/>
      <c r="I21" s="266"/>
    </row>
    <row r="22" spans="2:9">
      <c r="B22" s="265"/>
      <c r="C22" s="129"/>
      <c r="D22" s="129"/>
      <c r="E22" s="129"/>
      <c r="F22" s="129"/>
      <c r="G22" s="129"/>
      <c r="H22" s="129"/>
      <c r="I22" s="266"/>
    </row>
    <row r="23" spans="2:9">
      <c r="B23" s="265"/>
      <c r="C23" s="129"/>
      <c r="D23" s="129"/>
      <c r="E23" s="129"/>
      <c r="F23" s="129"/>
      <c r="G23" s="129"/>
      <c r="H23" s="129"/>
      <c r="I23" s="266"/>
    </row>
    <row r="24" spans="2:9">
      <c r="B24" s="265"/>
      <c r="C24" s="129"/>
      <c r="D24" s="129"/>
      <c r="E24" s="129"/>
      <c r="F24" s="129"/>
      <c r="G24" s="129"/>
      <c r="H24" s="129"/>
      <c r="I24" s="266"/>
    </row>
    <row r="25" spans="2:9">
      <c r="B25" s="265"/>
      <c r="C25" s="129"/>
      <c r="D25" s="129"/>
      <c r="E25" s="129"/>
      <c r="F25" s="129"/>
      <c r="G25" s="129"/>
      <c r="H25" s="129"/>
      <c r="I25" s="266"/>
    </row>
    <row r="26" spans="2:9">
      <c r="B26" s="265"/>
      <c r="C26" s="129"/>
      <c r="D26" s="129"/>
      <c r="E26" s="129"/>
      <c r="F26" s="129"/>
      <c r="G26" s="129"/>
      <c r="H26" s="129"/>
      <c r="I26" s="266"/>
    </row>
    <row r="27" spans="2:9">
      <c r="B27" s="265"/>
      <c r="C27" s="129"/>
      <c r="D27" s="129"/>
      <c r="E27" s="129"/>
      <c r="F27" s="129"/>
      <c r="G27" s="129"/>
      <c r="H27" s="129"/>
      <c r="I27" s="266"/>
    </row>
    <row r="28" spans="2:9">
      <c r="B28" s="265"/>
      <c r="C28" s="129"/>
      <c r="D28" s="129"/>
      <c r="E28" s="129"/>
      <c r="F28" s="129"/>
      <c r="G28" s="129"/>
      <c r="H28" s="129"/>
      <c r="I28" s="266"/>
    </row>
    <row r="29" spans="2:9">
      <c r="B29" s="265"/>
      <c r="C29" s="129"/>
      <c r="D29" s="129"/>
      <c r="E29" s="129"/>
      <c r="F29" s="129"/>
      <c r="G29" s="129"/>
      <c r="H29" s="129"/>
      <c r="I29" s="266"/>
    </row>
    <row r="30" spans="2:9">
      <c r="B30" s="265"/>
      <c r="C30" s="129"/>
      <c r="D30" s="129"/>
      <c r="E30" s="129"/>
      <c r="F30" s="129"/>
      <c r="G30" s="129"/>
      <c r="H30" s="129"/>
      <c r="I30" s="266"/>
    </row>
    <row r="31" spans="2:9" ht="15.75" thickBot="1">
      <c r="B31" s="267"/>
      <c r="C31" s="268"/>
      <c r="D31" s="268"/>
      <c r="E31" s="268"/>
      <c r="F31" s="268"/>
      <c r="G31" s="268"/>
      <c r="H31" s="268"/>
      <c r="I31" s="269"/>
    </row>
  </sheetData>
  <mergeCells count="5">
    <mergeCell ref="B1:I1"/>
    <mergeCell ref="B2:I2"/>
    <mergeCell ref="B3:I3"/>
    <mergeCell ref="C8:H8"/>
    <mergeCell ref="B16:I18"/>
  </mergeCells>
  <pageMargins left="0.53" right="0.70866141732283472" top="0.74803149606299213" bottom="0.74803149606299213" header="0.31496062992125984" footer="0.31496062992125984"/>
  <pageSetup fitToHeight="0" orientation="portrait" r:id="rId1"/>
  <headerFooter>
    <oddHeader>&amp;L&amp;"Arial,Normal"&amp;8Estados e Información Contable
Notas de Desglose&amp;R&amp;"Arial,Normal"&amp;8 7.I.6-7</oddHeader>
    <oddFooter>&amp;C“Bajo protesta de decir verdad declaramos que los Estados Financieros y sus notas, son razonablemente correctos y son responsabilidad del emisor”</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G129"/>
  <sheetViews>
    <sheetView topLeftCell="A106" zoomScaleNormal="100" workbookViewId="0">
      <selection activeCell="D128" sqref="D128"/>
    </sheetView>
  </sheetViews>
  <sheetFormatPr defaultColWidth="10.76171875" defaultRowHeight="15"/>
  <cols>
    <col min="1" max="1" width="16.27734375" bestFit="1" customWidth="1"/>
    <col min="2" max="2" width="34.5703125" customWidth="1"/>
    <col min="3" max="3" width="16.0078125" customWidth="1"/>
    <col min="4" max="4" width="20.3125" customWidth="1"/>
    <col min="5" max="5" width="14.66015625" customWidth="1"/>
    <col min="6" max="6" width="21.25390625" bestFit="1" customWidth="1"/>
    <col min="7" max="7" width="11.703125" bestFit="1" customWidth="1"/>
  </cols>
  <sheetData>
    <row r="1" spans="1:6">
      <c r="A1" s="1108" t="s">
        <v>1591</v>
      </c>
      <c r="B1" s="1108"/>
      <c r="C1" s="1108"/>
      <c r="D1" s="1108"/>
      <c r="E1" s="1108"/>
      <c r="F1" s="1108"/>
    </row>
    <row r="2" spans="1:6">
      <c r="A2" s="1107" t="s">
        <v>471</v>
      </c>
      <c r="B2" s="1107"/>
      <c r="C2" s="1107"/>
      <c r="D2" s="1107"/>
      <c r="E2" s="1107"/>
      <c r="F2" s="1107"/>
    </row>
    <row r="3" spans="1:6">
      <c r="A3" s="1107" t="s">
        <v>1592</v>
      </c>
      <c r="B3" s="1107"/>
      <c r="C3" s="1107"/>
      <c r="D3" s="1107"/>
      <c r="E3" s="1107"/>
      <c r="F3" s="1107"/>
    </row>
    <row r="4" spans="1:6">
      <c r="A4" s="168"/>
      <c r="B4" s="168"/>
      <c r="C4" s="168"/>
      <c r="D4" s="168"/>
      <c r="E4" s="168"/>
      <c r="F4" s="168"/>
    </row>
    <row r="5" spans="1:6" ht="36.75" customHeight="1">
      <c r="A5" s="194" t="s">
        <v>472</v>
      </c>
      <c r="B5" s="194" t="s">
        <v>244</v>
      </c>
      <c r="C5" s="194" t="s">
        <v>473</v>
      </c>
      <c r="D5" s="194" t="s">
        <v>474</v>
      </c>
      <c r="E5" s="194" t="s">
        <v>475</v>
      </c>
      <c r="F5" s="194" t="s">
        <v>476</v>
      </c>
    </row>
    <row r="6" spans="1:6" ht="24.75">
      <c r="A6" s="720" t="s">
        <v>1968</v>
      </c>
      <c r="B6" s="721" t="s">
        <v>1803</v>
      </c>
      <c r="C6" s="718">
        <v>0.1</v>
      </c>
      <c r="D6" s="725">
        <v>41.666666666666664</v>
      </c>
      <c r="E6" s="725">
        <v>3499.9999999999991</v>
      </c>
      <c r="F6" s="719" t="s">
        <v>2091</v>
      </c>
    </row>
    <row r="7" spans="1:6" ht="24.75">
      <c r="A7" s="720" t="s">
        <v>1969</v>
      </c>
      <c r="B7" s="721" t="s">
        <v>1804</v>
      </c>
      <c r="C7" s="718">
        <v>0.1</v>
      </c>
      <c r="D7" s="725">
        <v>33.333333333333336</v>
      </c>
      <c r="E7" s="725">
        <v>2800.0000000000009</v>
      </c>
      <c r="F7" s="719" t="s">
        <v>2091</v>
      </c>
    </row>
    <row r="8" spans="1:6" ht="24.75">
      <c r="A8" s="720" t="s">
        <v>1970</v>
      </c>
      <c r="B8" s="721" t="s">
        <v>1805</v>
      </c>
      <c r="C8" s="718">
        <v>0.1</v>
      </c>
      <c r="D8" s="725">
        <v>50</v>
      </c>
      <c r="E8" s="725">
        <v>4200</v>
      </c>
      <c r="F8" s="719" t="s">
        <v>2091</v>
      </c>
    </row>
    <row r="9" spans="1:6">
      <c r="A9" s="720" t="s">
        <v>1971</v>
      </c>
      <c r="B9" s="721" t="s">
        <v>1806</v>
      </c>
      <c r="C9" s="718">
        <v>0.1</v>
      </c>
      <c r="D9" s="725">
        <v>20.833333333333332</v>
      </c>
      <c r="E9" s="725">
        <v>1749.9999999999995</v>
      </c>
      <c r="F9" s="719" t="s">
        <v>2091</v>
      </c>
    </row>
    <row r="10" spans="1:6" ht="24.75">
      <c r="A10" s="720" t="s">
        <v>1972</v>
      </c>
      <c r="B10" s="721" t="s">
        <v>1807</v>
      </c>
      <c r="C10" s="718">
        <v>0.1</v>
      </c>
      <c r="D10" s="725">
        <v>16.666666666666668</v>
      </c>
      <c r="E10" s="725">
        <v>1400.0000000000005</v>
      </c>
      <c r="F10" s="719" t="s">
        <v>2091</v>
      </c>
    </row>
    <row r="11" spans="1:6" ht="24.75">
      <c r="A11" s="720" t="s">
        <v>1973</v>
      </c>
      <c r="B11" s="721" t="s">
        <v>1808</v>
      </c>
      <c r="C11" s="718">
        <v>0.1</v>
      </c>
      <c r="D11" s="725">
        <v>20.833333333333332</v>
      </c>
      <c r="E11" s="725">
        <v>1749.9999999999995</v>
      </c>
      <c r="F11" s="719" t="s">
        <v>2091</v>
      </c>
    </row>
    <row r="12" spans="1:6">
      <c r="A12" s="720" t="s">
        <v>1974</v>
      </c>
      <c r="B12" s="721" t="s">
        <v>1806</v>
      </c>
      <c r="C12" s="718">
        <v>0.1</v>
      </c>
      <c r="D12" s="725">
        <v>25</v>
      </c>
      <c r="E12" s="725">
        <v>2100</v>
      </c>
      <c r="F12" s="719" t="s">
        <v>2091</v>
      </c>
    </row>
    <row r="13" spans="1:6" ht="24.75">
      <c r="A13" s="720" t="s">
        <v>1975</v>
      </c>
      <c r="B13" s="721" t="s">
        <v>1809</v>
      </c>
      <c r="C13" s="718">
        <v>0.1</v>
      </c>
      <c r="D13" s="725">
        <v>20.833333333333332</v>
      </c>
      <c r="E13" s="725">
        <v>1749.9999999999995</v>
      </c>
      <c r="F13" s="719" t="s">
        <v>2091</v>
      </c>
    </row>
    <row r="14" spans="1:6" ht="24.75">
      <c r="A14" s="720" t="s">
        <v>1976</v>
      </c>
      <c r="B14" s="721" t="s">
        <v>1810</v>
      </c>
      <c r="C14" s="718">
        <v>0.1</v>
      </c>
      <c r="D14" s="725">
        <v>37.5</v>
      </c>
      <c r="E14" s="725">
        <v>3150</v>
      </c>
      <c r="F14" s="719" t="s">
        <v>2091</v>
      </c>
    </row>
    <row r="15" spans="1:6" ht="24.75">
      <c r="A15" s="720" t="s">
        <v>1977</v>
      </c>
      <c r="B15" s="721" t="s">
        <v>1811</v>
      </c>
      <c r="C15" s="718">
        <v>0.1</v>
      </c>
      <c r="D15" s="725">
        <v>29.166666666666668</v>
      </c>
      <c r="E15" s="725">
        <v>2449.9999999999991</v>
      </c>
      <c r="F15" s="719" t="s">
        <v>2091</v>
      </c>
    </row>
    <row r="16" spans="1:6" ht="24.75">
      <c r="A16" s="720" t="s">
        <v>1978</v>
      </c>
      <c r="B16" s="721" t="s">
        <v>1812</v>
      </c>
      <c r="C16" s="718">
        <v>0.1</v>
      </c>
      <c r="D16" s="725">
        <v>33.333333333333336</v>
      </c>
      <c r="E16" s="725">
        <v>2800.0000000000009</v>
      </c>
      <c r="F16" s="719" t="s">
        <v>2091</v>
      </c>
    </row>
    <row r="17" spans="1:6" ht="24.75">
      <c r="A17" s="720" t="s">
        <v>1979</v>
      </c>
      <c r="B17" s="721" t="s">
        <v>1813</v>
      </c>
      <c r="C17" s="718">
        <v>0.1</v>
      </c>
      <c r="D17" s="725">
        <v>46.06166666666666</v>
      </c>
      <c r="E17" s="725">
        <v>3869.1799999999985</v>
      </c>
      <c r="F17" s="719" t="s">
        <v>2091</v>
      </c>
    </row>
    <row r="18" spans="1:6" ht="24.75">
      <c r="A18" s="720" t="s">
        <v>1980</v>
      </c>
      <c r="B18" s="721" t="s">
        <v>1814</v>
      </c>
      <c r="C18" s="718">
        <v>0.1</v>
      </c>
      <c r="D18" s="725">
        <v>24.991750000000003</v>
      </c>
      <c r="E18" s="725">
        <v>2099.3070000000007</v>
      </c>
      <c r="F18" s="719" t="s">
        <v>2091</v>
      </c>
    </row>
    <row r="19" spans="1:6" ht="24.75">
      <c r="A19" s="720" t="s">
        <v>1981</v>
      </c>
      <c r="B19" s="721" t="s">
        <v>1815</v>
      </c>
      <c r="C19" s="718">
        <v>0.1</v>
      </c>
      <c r="D19" s="725">
        <v>24.991750000000003</v>
      </c>
      <c r="E19" s="725">
        <v>2099.3070000000007</v>
      </c>
      <c r="F19" s="719" t="s">
        <v>2091</v>
      </c>
    </row>
    <row r="20" spans="1:6">
      <c r="A20" s="720" t="s">
        <v>1982</v>
      </c>
      <c r="B20" s="721" t="s">
        <v>1816</v>
      </c>
      <c r="C20" s="718">
        <v>0.1</v>
      </c>
      <c r="D20" s="725">
        <v>37.458333333333336</v>
      </c>
      <c r="E20" s="725">
        <v>3146.5000000000009</v>
      </c>
      <c r="F20" s="719" t="s">
        <v>2091</v>
      </c>
    </row>
    <row r="21" spans="1:6">
      <c r="A21" s="720" t="s">
        <v>1983</v>
      </c>
      <c r="B21" s="721" t="s">
        <v>1817</v>
      </c>
      <c r="C21" s="718">
        <v>0.1</v>
      </c>
      <c r="D21" s="725">
        <v>21.024999999999999</v>
      </c>
      <c r="E21" s="725">
        <v>1766.1000000000004</v>
      </c>
      <c r="F21" s="719" t="s">
        <v>2091</v>
      </c>
    </row>
    <row r="22" spans="1:6">
      <c r="A22" s="720" t="s">
        <v>1984</v>
      </c>
      <c r="B22" s="721" t="s">
        <v>1818</v>
      </c>
      <c r="C22" s="718">
        <v>0.1</v>
      </c>
      <c r="D22" s="725">
        <v>18.608333333333334</v>
      </c>
      <c r="E22" s="725">
        <v>1563.1000000000001</v>
      </c>
      <c r="F22" s="719" t="s">
        <v>2091</v>
      </c>
    </row>
    <row r="23" spans="1:6">
      <c r="A23" s="720" t="s">
        <v>1985</v>
      </c>
      <c r="B23" s="721" t="s">
        <v>1818</v>
      </c>
      <c r="C23" s="718">
        <v>0.1</v>
      </c>
      <c r="D23" s="725">
        <v>18.608333333333334</v>
      </c>
      <c r="E23" s="725">
        <v>1563.1000000000001</v>
      </c>
      <c r="F23" s="719" t="s">
        <v>2091</v>
      </c>
    </row>
    <row r="24" spans="1:6">
      <c r="A24" s="720" t="s">
        <v>1986</v>
      </c>
      <c r="B24" s="721" t="s">
        <v>1819</v>
      </c>
      <c r="C24" s="718">
        <v>0.1</v>
      </c>
      <c r="D24" s="725">
        <v>19.993333333333332</v>
      </c>
      <c r="E24" s="725">
        <v>1679.44</v>
      </c>
      <c r="F24" s="719" t="s">
        <v>2091</v>
      </c>
    </row>
    <row r="25" spans="1:6">
      <c r="A25" s="720" t="s">
        <v>1987</v>
      </c>
      <c r="B25" s="721" t="s">
        <v>1820</v>
      </c>
      <c r="C25" s="718">
        <v>0.3</v>
      </c>
      <c r="D25" s="725">
        <v>0</v>
      </c>
      <c r="E25" s="725">
        <v>5005.3999999999996</v>
      </c>
      <c r="F25" s="719" t="s">
        <v>2091</v>
      </c>
    </row>
    <row r="26" spans="1:6">
      <c r="A26" s="720" t="s">
        <v>1988</v>
      </c>
      <c r="B26" s="721" t="s">
        <v>1821</v>
      </c>
      <c r="C26" s="718">
        <v>0.3</v>
      </c>
      <c r="D26" s="725">
        <v>0</v>
      </c>
      <c r="E26" s="725">
        <v>3000</v>
      </c>
      <c r="F26" s="719" t="s">
        <v>2091</v>
      </c>
    </row>
    <row r="27" spans="1:6" ht="24.75">
      <c r="A27" s="720" t="s">
        <v>1989</v>
      </c>
      <c r="B27" s="721" t="s">
        <v>1822</v>
      </c>
      <c r="C27" s="718">
        <v>0.3</v>
      </c>
      <c r="D27" s="725">
        <v>0</v>
      </c>
      <c r="E27" s="725">
        <v>8932</v>
      </c>
      <c r="F27" s="719" t="s">
        <v>2091</v>
      </c>
    </row>
    <row r="28" spans="1:6">
      <c r="A28" s="720" t="s">
        <v>1990</v>
      </c>
      <c r="B28" s="721" t="s">
        <v>1823</v>
      </c>
      <c r="C28" s="718">
        <v>0.3</v>
      </c>
      <c r="D28" s="725">
        <v>0</v>
      </c>
      <c r="E28" s="725">
        <v>8352</v>
      </c>
      <c r="F28" s="719" t="s">
        <v>2091</v>
      </c>
    </row>
    <row r="29" spans="1:6">
      <c r="A29" s="720" t="s">
        <v>1991</v>
      </c>
      <c r="B29" s="721" t="s">
        <v>1824</v>
      </c>
      <c r="C29" s="718">
        <v>0.3</v>
      </c>
      <c r="D29" s="725">
        <v>0</v>
      </c>
      <c r="E29" s="725">
        <v>8352</v>
      </c>
      <c r="F29" s="719" t="s">
        <v>2091</v>
      </c>
    </row>
    <row r="30" spans="1:6">
      <c r="A30" s="720" t="s">
        <v>1992</v>
      </c>
      <c r="B30" s="721" t="s">
        <v>1825</v>
      </c>
      <c r="C30" s="718">
        <v>0.3</v>
      </c>
      <c r="D30" s="725">
        <v>0</v>
      </c>
      <c r="E30" s="725">
        <v>8352</v>
      </c>
      <c r="F30" s="719" t="s">
        <v>2091</v>
      </c>
    </row>
    <row r="31" spans="1:6">
      <c r="A31" s="720" t="s">
        <v>1993</v>
      </c>
      <c r="B31" s="721" t="s">
        <v>1826</v>
      </c>
      <c r="C31" s="718">
        <v>0.3</v>
      </c>
      <c r="D31" s="725">
        <v>0</v>
      </c>
      <c r="E31" s="725">
        <v>8352</v>
      </c>
      <c r="F31" s="719" t="s">
        <v>2091</v>
      </c>
    </row>
    <row r="32" spans="1:6">
      <c r="A32" s="720" t="s">
        <v>1994</v>
      </c>
      <c r="B32" s="721" t="s">
        <v>1827</v>
      </c>
      <c r="C32" s="718">
        <v>0.3</v>
      </c>
      <c r="D32" s="725">
        <v>0</v>
      </c>
      <c r="E32" s="725">
        <v>6949</v>
      </c>
      <c r="F32" s="719" t="s">
        <v>2092</v>
      </c>
    </row>
    <row r="33" spans="1:6">
      <c r="A33" s="720" t="s">
        <v>1995</v>
      </c>
      <c r="B33" s="721" t="s">
        <v>1828</v>
      </c>
      <c r="C33" s="718">
        <v>0.3</v>
      </c>
      <c r="D33" s="725">
        <v>0</v>
      </c>
      <c r="E33" s="725">
        <v>10647.2</v>
      </c>
      <c r="F33" s="719" t="s">
        <v>2092</v>
      </c>
    </row>
    <row r="34" spans="1:6">
      <c r="A34" s="720" t="s">
        <v>1996</v>
      </c>
      <c r="B34" s="721" t="s">
        <v>1829</v>
      </c>
      <c r="C34" s="718">
        <v>0.3</v>
      </c>
      <c r="D34" s="725">
        <v>0</v>
      </c>
      <c r="E34" s="725">
        <v>7180.01</v>
      </c>
      <c r="F34" s="719" t="s">
        <v>2092</v>
      </c>
    </row>
    <row r="35" spans="1:6">
      <c r="A35" s="720" t="s">
        <v>1997</v>
      </c>
      <c r="B35" s="721" t="s">
        <v>1830</v>
      </c>
      <c r="C35" s="718">
        <v>0.3</v>
      </c>
      <c r="D35" s="725">
        <v>0</v>
      </c>
      <c r="E35" s="725">
        <v>11999</v>
      </c>
      <c r="F35" s="719" t="s">
        <v>2092</v>
      </c>
    </row>
    <row r="36" spans="1:6">
      <c r="A36" s="720" t="s">
        <v>1998</v>
      </c>
      <c r="B36" s="721" t="s">
        <v>1831</v>
      </c>
      <c r="C36" s="718">
        <v>0.3</v>
      </c>
      <c r="D36" s="725">
        <v>0</v>
      </c>
      <c r="E36" s="725">
        <v>7308</v>
      </c>
      <c r="F36" s="719" t="s">
        <v>2091</v>
      </c>
    </row>
    <row r="37" spans="1:6">
      <c r="A37" s="720" t="s">
        <v>1999</v>
      </c>
      <c r="B37" s="721" t="s">
        <v>1830</v>
      </c>
      <c r="C37" s="718">
        <v>0.3</v>
      </c>
      <c r="D37" s="725">
        <v>0</v>
      </c>
      <c r="E37" s="725">
        <v>5137.47</v>
      </c>
      <c r="F37" s="719" t="s">
        <v>2091</v>
      </c>
    </row>
    <row r="38" spans="1:6">
      <c r="A38" s="720" t="s">
        <v>2000</v>
      </c>
      <c r="B38" s="721" t="s">
        <v>1830</v>
      </c>
      <c r="C38" s="718">
        <v>0.3</v>
      </c>
      <c r="D38" s="725">
        <v>0</v>
      </c>
      <c r="E38" s="725">
        <v>2500</v>
      </c>
      <c r="F38" s="719" t="s">
        <v>2091</v>
      </c>
    </row>
    <row r="39" spans="1:6">
      <c r="A39" s="720" t="s">
        <v>2001</v>
      </c>
      <c r="B39" s="721" t="s">
        <v>1830</v>
      </c>
      <c r="C39" s="718">
        <v>0.3</v>
      </c>
      <c r="D39" s="725">
        <v>0</v>
      </c>
      <c r="E39" s="725">
        <v>2500</v>
      </c>
      <c r="F39" s="719" t="s">
        <v>2091</v>
      </c>
    </row>
    <row r="40" spans="1:6">
      <c r="A40" s="720" t="s">
        <v>2002</v>
      </c>
      <c r="B40" s="721" t="s">
        <v>1832</v>
      </c>
      <c r="C40" s="718">
        <v>0.3</v>
      </c>
      <c r="D40" s="725">
        <v>0</v>
      </c>
      <c r="E40" s="725">
        <v>2500</v>
      </c>
      <c r="F40" s="719" t="s">
        <v>2091</v>
      </c>
    </row>
    <row r="41" spans="1:6">
      <c r="A41" s="720" t="s">
        <v>2003</v>
      </c>
      <c r="B41" s="721" t="s">
        <v>1830</v>
      </c>
      <c r="C41" s="718">
        <v>0.3</v>
      </c>
      <c r="D41" s="725">
        <v>0</v>
      </c>
      <c r="E41" s="725">
        <v>2500</v>
      </c>
      <c r="F41" s="719" t="s">
        <v>2091</v>
      </c>
    </row>
    <row r="42" spans="1:6">
      <c r="A42" s="720" t="s">
        <v>2004</v>
      </c>
      <c r="B42" s="721" t="s">
        <v>1833</v>
      </c>
      <c r="C42" s="718">
        <v>0.3</v>
      </c>
      <c r="D42" s="725">
        <v>0</v>
      </c>
      <c r="E42" s="725">
        <v>4524</v>
      </c>
      <c r="F42" s="719" t="s">
        <v>2091</v>
      </c>
    </row>
    <row r="43" spans="1:6">
      <c r="A43" s="720" t="s">
        <v>2005</v>
      </c>
      <c r="B43" s="721" t="s">
        <v>1833</v>
      </c>
      <c r="C43" s="718">
        <v>0.3</v>
      </c>
      <c r="D43" s="725">
        <v>0</v>
      </c>
      <c r="E43" s="725">
        <v>4524</v>
      </c>
      <c r="F43" s="719" t="s">
        <v>2091</v>
      </c>
    </row>
    <row r="44" spans="1:6">
      <c r="A44" s="720" t="s">
        <v>2006</v>
      </c>
      <c r="B44" s="721" t="s">
        <v>1834</v>
      </c>
      <c r="C44" s="718">
        <v>0.3</v>
      </c>
      <c r="D44" s="725">
        <v>0</v>
      </c>
      <c r="E44" s="725">
        <v>2500</v>
      </c>
      <c r="F44" s="719" t="s">
        <v>2091</v>
      </c>
    </row>
    <row r="45" spans="1:6">
      <c r="A45" s="720" t="s">
        <v>2007</v>
      </c>
      <c r="B45" s="721" t="s">
        <v>1833</v>
      </c>
      <c r="C45" s="718">
        <v>0.3</v>
      </c>
      <c r="D45" s="725">
        <v>0</v>
      </c>
      <c r="E45" s="725">
        <v>4524</v>
      </c>
      <c r="F45" s="719" t="s">
        <v>2091</v>
      </c>
    </row>
    <row r="46" spans="1:6">
      <c r="A46" s="720" t="s">
        <v>2008</v>
      </c>
      <c r="B46" s="721" t="s">
        <v>1834</v>
      </c>
      <c r="C46" s="718">
        <v>0.3</v>
      </c>
      <c r="D46" s="725">
        <v>0</v>
      </c>
      <c r="E46" s="725">
        <v>3500</v>
      </c>
      <c r="F46" s="719" t="s">
        <v>2091</v>
      </c>
    </row>
    <row r="47" spans="1:6">
      <c r="A47" s="720" t="s">
        <v>2009</v>
      </c>
      <c r="B47" s="721" t="s">
        <v>1835</v>
      </c>
      <c r="C47" s="718">
        <v>0.3</v>
      </c>
      <c r="D47" s="725">
        <v>0</v>
      </c>
      <c r="E47" s="725">
        <v>3699.99</v>
      </c>
      <c r="F47" s="719" t="s">
        <v>2091</v>
      </c>
    </row>
    <row r="48" spans="1:6">
      <c r="A48" s="720" t="s">
        <v>2010</v>
      </c>
      <c r="B48" s="721" t="s">
        <v>1836</v>
      </c>
      <c r="C48" s="718">
        <v>0.3</v>
      </c>
      <c r="D48" s="725">
        <v>0</v>
      </c>
      <c r="E48" s="725">
        <v>10298</v>
      </c>
      <c r="F48" s="719" t="s">
        <v>2091</v>
      </c>
    </row>
    <row r="49" spans="1:6">
      <c r="A49" s="720" t="s">
        <v>2011</v>
      </c>
      <c r="B49" s="721" t="s">
        <v>1836</v>
      </c>
      <c r="C49" s="718">
        <v>0.3</v>
      </c>
      <c r="D49" s="725">
        <v>0</v>
      </c>
      <c r="E49" s="725">
        <v>10298</v>
      </c>
      <c r="F49" s="719" t="s">
        <v>2091</v>
      </c>
    </row>
    <row r="50" spans="1:6" ht="24.75">
      <c r="A50" s="720" t="s">
        <v>2012</v>
      </c>
      <c r="B50" s="721" t="s">
        <v>1837</v>
      </c>
      <c r="C50" s="718">
        <v>0.3</v>
      </c>
      <c r="D50" s="725">
        <v>0</v>
      </c>
      <c r="E50" s="725">
        <v>9860</v>
      </c>
      <c r="F50" s="719" t="s">
        <v>2091</v>
      </c>
    </row>
    <row r="51" spans="1:6">
      <c r="A51" s="720" t="s">
        <v>2013</v>
      </c>
      <c r="B51" s="721" t="s">
        <v>1838</v>
      </c>
      <c r="C51" s="718">
        <v>0.3</v>
      </c>
      <c r="D51" s="725">
        <v>0</v>
      </c>
      <c r="E51" s="725">
        <v>9280</v>
      </c>
      <c r="F51" s="719" t="s">
        <v>2091</v>
      </c>
    </row>
    <row r="52" spans="1:6" ht="24.75">
      <c r="A52" s="720" t="s">
        <v>2014</v>
      </c>
      <c r="B52" s="721" t="s">
        <v>1839</v>
      </c>
      <c r="C52" s="718">
        <v>0.3</v>
      </c>
      <c r="D52" s="725">
        <v>0</v>
      </c>
      <c r="E52" s="725">
        <v>9860</v>
      </c>
      <c r="F52" s="719" t="s">
        <v>2091</v>
      </c>
    </row>
    <row r="53" spans="1:6" ht="24.75">
      <c r="A53" s="720" t="s">
        <v>2015</v>
      </c>
      <c r="B53" s="721" t="s">
        <v>1840</v>
      </c>
      <c r="C53" s="718">
        <v>0.3</v>
      </c>
      <c r="D53" s="725">
        <v>0</v>
      </c>
      <c r="E53" s="725">
        <v>9860</v>
      </c>
      <c r="F53" s="719" t="s">
        <v>2091</v>
      </c>
    </row>
    <row r="54" spans="1:6" ht="24.75">
      <c r="A54" s="720" t="s">
        <v>2016</v>
      </c>
      <c r="B54" s="721" t="s">
        <v>1841</v>
      </c>
      <c r="C54" s="718">
        <v>0.3</v>
      </c>
      <c r="D54" s="725">
        <v>0</v>
      </c>
      <c r="E54" s="725">
        <v>9860</v>
      </c>
      <c r="F54" s="719" t="s">
        <v>2091</v>
      </c>
    </row>
    <row r="55" spans="1:6">
      <c r="A55" s="720" t="s">
        <v>2017</v>
      </c>
      <c r="B55" s="721" t="s">
        <v>1842</v>
      </c>
      <c r="C55" s="718">
        <v>0.3</v>
      </c>
      <c r="D55" s="725">
        <v>0</v>
      </c>
      <c r="E55" s="725">
        <v>17979.999999999996</v>
      </c>
      <c r="F55" s="719" t="s">
        <v>2091</v>
      </c>
    </row>
    <row r="56" spans="1:6">
      <c r="A56" s="720" t="s">
        <v>2018</v>
      </c>
      <c r="B56" s="721" t="s">
        <v>1843</v>
      </c>
      <c r="C56" s="718">
        <v>0.3</v>
      </c>
      <c r="D56" s="725">
        <v>0</v>
      </c>
      <c r="E56" s="725">
        <v>2798.99</v>
      </c>
      <c r="F56" s="719" t="s">
        <v>2091</v>
      </c>
    </row>
    <row r="57" spans="1:6">
      <c r="A57" s="720" t="s">
        <v>2019</v>
      </c>
      <c r="B57" s="721" t="s">
        <v>1844</v>
      </c>
      <c r="C57" s="718">
        <v>0.3</v>
      </c>
      <c r="D57" s="725">
        <v>0</v>
      </c>
      <c r="E57" s="725">
        <v>2998.99</v>
      </c>
      <c r="F57" s="719" t="s">
        <v>2091</v>
      </c>
    </row>
    <row r="58" spans="1:6">
      <c r="A58" s="720" t="s">
        <v>2020</v>
      </c>
      <c r="B58" s="721" t="s">
        <v>1845</v>
      </c>
      <c r="C58" s="718">
        <v>0.3</v>
      </c>
      <c r="D58" s="725">
        <v>0</v>
      </c>
      <c r="E58" s="725">
        <v>2998.99</v>
      </c>
      <c r="F58" s="719" t="s">
        <v>2091</v>
      </c>
    </row>
    <row r="59" spans="1:6">
      <c r="A59" s="720" t="s">
        <v>2021</v>
      </c>
      <c r="B59" s="721" t="s">
        <v>1846</v>
      </c>
      <c r="C59" s="718">
        <v>0.3</v>
      </c>
      <c r="D59" s="725">
        <v>0</v>
      </c>
      <c r="E59" s="725">
        <v>9396</v>
      </c>
      <c r="F59" s="719" t="s">
        <v>2091</v>
      </c>
    </row>
    <row r="60" spans="1:6">
      <c r="A60" s="720" t="s">
        <v>2022</v>
      </c>
      <c r="B60" s="721" t="s">
        <v>1847</v>
      </c>
      <c r="C60" s="718">
        <v>0.3</v>
      </c>
      <c r="D60" s="725">
        <v>0</v>
      </c>
      <c r="E60" s="725">
        <v>8444.7999999999993</v>
      </c>
      <c r="F60" s="719" t="s">
        <v>2091</v>
      </c>
    </row>
    <row r="61" spans="1:6">
      <c r="A61" s="720" t="s">
        <v>2023</v>
      </c>
      <c r="B61" s="721" t="s">
        <v>1848</v>
      </c>
      <c r="C61" s="718">
        <v>0.3</v>
      </c>
      <c r="D61" s="725">
        <v>0</v>
      </c>
      <c r="E61" s="725">
        <v>8946</v>
      </c>
      <c r="F61" s="719" t="s">
        <v>2091</v>
      </c>
    </row>
    <row r="62" spans="1:6" ht="24.75">
      <c r="A62" s="720" t="s">
        <v>2024</v>
      </c>
      <c r="B62" s="721" t="s">
        <v>1849</v>
      </c>
      <c r="C62" s="718">
        <v>0.3</v>
      </c>
      <c r="D62" s="725">
        <v>0</v>
      </c>
      <c r="E62" s="725">
        <v>3299</v>
      </c>
      <c r="F62" s="719" t="s">
        <v>2091</v>
      </c>
    </row>
    <row r="63" spans="1:6">
      <c r="A63" s="720" t="s">
        <v>2025</v>
      </c>
      <c r="B63" s="721" t="s">
        <v>1850</v>
      </c>
      <c r="C63" s="718">
        <v>0.3</v>
      </c>
      <c r="D63" s="725">
        <v>0</v>
      </c>
      <c r="E63" s="725">
        <v>2699</v>
      </c>
      <c r="F63" s="719" t="s">
        <v>2091</v>
      </c>
    </row>
    <row r="64" spans="1:6">
      <c r="A64" s="720" t="s">
        <v>2026</v>
      </c>
      <c r="B64" s="721" t="s">
        <v>1851</v>
      </c>
      <c r="C64" s="718">
        <v>0.3</v>
      </c>
      <c r="D64" s="725">
        <v>0</v>
      </c>
      <c r="E64" s="725">
        <v>9017.84</v>
      </c>
      <c r="F64" s="719" t="s">
        <v>2092</v>
      </c>
    </row>
    <row r="65" spans="1:6" ht="24.75">
      <c r="A65" s="720" t="s">
        <v>2027</v>
      </c>
      <c r="B65" s="721" t="s">
        <v>1852</v>
      </c>
      <c r="C65" s="718">
        <v>0.1</v>
      </c>
      <c r="D65" s="725">
        <v>25</v>
      </c>
      <c r="E65" s="725">
        <v>2100</v>
      </c>
      <c r="F65" s="719" t="s">
        <v>2091</v>
      </c>
    </row>
    <row r="66" spans="1:6">
      <c r="A66" s="720" t="s">
        <v>2028</v>
      </c>
      <c r="B66" s="721" t="s">
        <v>1853</v>
      </c>
      <c r="C66" s="718">
        <v>0.3</v>
      </c>
      <c r="D66" s="725">
        <v>0</v>
      </c>
      <c r="E66" s="725">
        <v>5899</v>
      </c>
      <c r="F66" s="719" t="s">
        <v>2091</v>
      </c>
    </row>
    <row r="67" spans="1:6">
      <c r="A67" s="720" t="s">
        <v>2029</v>
      </c>
      <c r="B67" s="721" t="s">
        <v>1854</v>
      </c>
      <c r="C67" s="718">
        <v>0.3</v>
      </c>
      <c r="D67" s="725">
        <v>0</v>
      </c>
      <c r="E67" s="725">
        <v>2076.9899999999998</v>
      </c>
      <c r="F67" s="719" t="s">
        <v>2091</v>
      </c>
    </row>
    <row r="68" spans="1:6">
      <c r="A68" s="720" t="s">
        <v>2030</v>
      </c>
      <c r="B68" s="721" t="s">
        <v>1855</v>
      </c>
      <c r="C68" s="718">
        <v>0.3</v>
      </c>
      <c r="D68" s="725">
        <v>0</v>
      </c>
      <c r="E68" s="725">
        <v>1648.99</v>
      </c>
      <c r="F68" s="719" t="s">
        <v>2091</v>
      </c>
    </row>
    <row r="69" spans="1:6">
      <c r="A69" s="720" t="s">
        <v>2031</v>
      </c>
      <c r="B69" s="721" t="s">
        <v>1856</v>
      </c>
      <c r="C69" s="718">
        <v>0.3</v>
      </c>
      <c r="D69" s="725">
        <v>0</v>
      </c>
      <c r="E69" s="725">
        <v>8693</v>
      </c>
      <c r="F69" s="719" t="s">
        <v>2091</v>
      </c>
    </row>
    <row r="70" spans="1:6">
      <c r="A70" s="720" t="s">
        <v>2032</v>
      </c>
      <c r="B70" s="721" t="s">
        <v>1857</v>
      </c>
      <c r="C70" s="718">
        <v>0.3</v>
      </c>
      <c r="D70" s="725">
        <v>229.1</v>
      </c>
      <c r="E70" s="725">
        <v>8934.9000000000015</v>
      </c>
      <c r="F70" s="719" t="s">
        <v>2092</v>
      </c>
    </row>
    <row r="71" spans="1:6" ht="24.75">
      <c r="A71" s="720" t="s">
        <v>2033</v>
      </c>
      <c r="B71" s="721" t="s">
        <v>1858</v>
      </c>
      <c r="C71" s="718">
        <v>0.25</v>
      </c>
      <c r="D71" s="725">
        <v>0</v>
      </c>
      <c r="E71" s="725">
        <v>28206.16</v>
      </c>
      <c r="F71" s="719" t="s">
        <v>2091</v>
      </c>
    </row>
    <row r="72" spans="1:6">
      <c r="A72" s="720" t="s">
        <v>2034</v>
      </c>
      <c r="B72" s="721" t="s">
        <v>1859</v>
      </c>
      <c r="C72" s="718">
        <v>0.35</v>
      </c>
      <c r="D72" s="725">
        <v>0</v>
      </c>
      <c r="E72" s="725">
        <v>7946</v>
      </c>
      <c r="F72" s="719" t="s">
        <v>2091</v>
      </c>
    </row>
    <row r="73" spans="1:6">
      <c r="A73" s="720" t="s">
        <v>2035</v>
      </c>
      <c r="B73" s="721" t="s">
        <v>1860</v>
      </c>
      <c r="C73" s="718">
        <v>0.35</v>
      </c>
      <c r="D73" s="725">
        <v>0</v>
      </c>
      <c r="E73" s="725">
        <v>7946</v>
      </c>
      <c r="F73" s="719" t="s">
        <v>2091</v>
      </c>
    </row>
    <row r="74" spans="1:6">
      <c r="A74" s="720" t="s">
        <v>2036</v>
      </c>
      <c r="B74" s="721" t="s">
        <v>1861</v>
      </c>
      <c r="C74" s="718">
        <v>0.35</v>
      </c>
      <c r="D74" s="725">
        <v>0</v>
      </c>
      <c r="E74" s="725">
        <v>7946</v>
      </c>
      <c r="F74" s="719" t="s">
        <v>2091</v>
      </c>
    </row>
    <row r="75" spans="1:6">
      <c r="A75" s="720" t="s">
        <v>2037</v>
      </c>
      <c r="B75" s="721" t="s">
        <v>1862</v>
      </c>
      <c r="C75" s="718">
        <v>0.35</v>
      </c>
      <c r="D75" s="725">
        <v>0</v>
      </c>
      <c r="E75" s="725">
        <v>8386.8050000000003</v>
      </c>
      <c r="F75" s="719" t="s">
        <v>2092</v>
      </c>
    </row>
    <row r="76" spans="1:6">
      <c r="A76" s="720" t="s">
        <v>2038</v>
      </c>
      <c r="B76" s="721" t="s">
        <v>1863</v>
      </c>
      <c r="C76" s="718">
        <v>0.35</v>
      </c>
      <c r="D76" s="725">
        <v>0</v>
      </c>
      <c r="E76" s="725">
        <v>19197.998333333333</v>
      </c>
      <c r="F76" s="719" t="s">
        <v>2092</v>
      </c>
    </row>
    <row r="77" spans="1:6">
      <c r="A77" s="720" t="s">
        <v>2039</v>
      </c>
      <c r="B77" s="721" t="s">
        <v>1864</v>
      </c>
      <c r="C77" s="718">
        <v>0.35</v>
      </c>
      <c r="D77" s="725">
        <v>0</v>
      </c>
      <c r="E77" s="725">
        <v>10486.396666666666</v>
      </c>
      <c r="F77" s="719" t="s">
        <v>2092</v>
      </c>
    </row>
    <row r="78" spans="1:6">
      <c r="A78" s="720" t="s">
        <v>2040</v>
      </c>
      <c r="B78" s="721" t="s">
        <v>1865</v>
      </c>
      <c r="C78" s="718">
        <v>0.35</v>
      </c>
      <c r="D78" s="725">
        <v>0</v>
      </c>
      <c r="E78" s="725">
        <v>8699.9999999999982</v>
      </c>
      <c r="F78" s="719" t="s">
        <v>2092</v>
      </c>
    </row>
    <row r="79" spans="1:6">
      <c r="A79" s="720" t="s">
        <v>2041</v>
      </c>
      <c r="B79" s="721" t="s">
        <v>1866</v>
      </c>
      <c r="C79" s="718">
        <v>0.1</v>
      </c>
      <c r="D79" s="725">
        <v>195.41666666666666</v>
      </c>
      <c r="E79" s="725">
        <v>16414.999999999996</v>
      </c>
      <c r="F79" s="719" t="s">
        <v>2091</v>
      </c>
    </row>
    <row r="80" spans="1:6">
      <c r="A80" s="720" t="s">
        <v>2042</v>
      </c>
      <c r="B80" s="721" t="s">
        <v>1866</v>
      </c>
      <c r="C80" s="718">
        <v>0.1</v>
      </c>
      <c r="D80" s="725">
        <v>195.41666666666666</v>
      </c>
      <c r="E80" s="725">
        <v>16414.999999999996</v>
      </c>
      <c r="F80" s="719" t="s">
        <v>2091</v>
      </c>
    </row>
    <row r="81" spans="1:6">
      <c r="A81" s="720" t="s">
        <v>2043</v>
      </c>
      <c r="B81" s="721" t="s">
        <v>1867</v>
      </c>
      <c r="C81" s="718">
        <v>0.1</v>
      </c>
      <c r="D81" s="725">
        <v>41.131666666666668</v>
      </c>
      <c r="E81" s="725">
        <v>3455.06</v>
      </c>
      <c r="F81" s="719" t="s">
        <v>2091</v>
      </c>
    </row>
    <row r="82" spans="1:6">
      <c r="A82" s="720" t="s">
        <v>2044</v>
      </c>
      <c r="B82" s="721" t="s">
        <v>1867</v>
      </c>
      <c r="C82" s="718">
        <v>0.1</v>
      </c>
      <c r="D82" s="725">
        <v>41.131666666666668</v>
      </c>
      <c r="E82" s="725">
        <v>3455.06</v>
      </c>
      <c r="F82" s="719" t="s">
        <v>2091</v>
      </c>
    </row>
    <row r="83" spans="1:6">
      <c r="A83" s="720" t="s">
        <v>2045</v>
      </c>
      <c r="B83" s="721" t="s">
        <v>1868</v>
      </c>
      <c r="C83" s="718">
        <v>0.1</v>
      </c>
      <c r="D83" s="725">
        <v>78.593000000000004</v>
      </c>
      <c r="E83" s="725">
        <v>6601.811999999999</v>
      </c>
      <c r="F83" s="719" t="s">
        <v>2091</v>
      </c>
    </row>
    <row r="84" spans="1:6">
      <c r="A84" s="720" t="s">
        <v>2046</v>
      </c>
      <c r="B84" s="721" t="s">
        <v>1869</v>
      </c>
      <c r="C84" s="718">
        <v>0.1</v>
      </c>
      <c r="D84" s="725">
        <v>57.226666666666667</v>
      </c>
      <c r="E84" s="725">
        <v>3433.599999999999</v>
      </c>
      <c r="F84" s="719" t="s">
        <v>2091</v>
      </c>
    </row>
    <row r="85" spans="1:6">
      <c r="A85" s="720" t="s">
        <v>2047</v>
      </c>
      <c r="B85" s="721" t="s">
        <v>1869</v>
      </c>
      <c r="C85" s="718">
        <v>0.1</v>
      </c>
      <c r="D85" s="725">
        <v>57.226666666666667</v>
      </c>
      <c r="E85" s="725">
        <v>3433.599999999999</v>
      </c>
      <c r="F85" s="719" t="s">
        <v>2091</v>
      </c>
    </row>
    <row r="86" spans="1:6">
      <c r="A86" s="720" t="s">
        <v>2048</v>
      </c>
      <c r="B86" s="721" t="s">
        <v>1870</v>
      </c>
      <c r="C86" s="718">
        <v>0.1</v>
      </c>
      <c r="D86" s="725">
        <v>112.13333333333333</v>
      </c>
      <c r="E86" s="725">
        <v>6727.9999999999991</v>
      </c>
      <c r="F86" s="719" t="s">
        <v>2091</v>
      </c>
    </row>
    <row r="87" spans="1:6" ht="24.75">
      <c r="A87" s="720" t="s">
        <v>2049</v>
      </c>
      <c r="B87" s="721" t="s">
        <v>1871</v>
      </c>
      <c r="C87" s="718">
        <v>0.1</v>
      </c>
      <c r="D87" s="725">
        <v>56.666666666666664</v>
      </c>
      <c r="E87" s="725">
        <v>2379.9999999999991</v>
      </c>
      <c r="F87" s="719" t="s">
        <v>2092</v>
      </c>
    </row>
    <row r="88" spans="1:6" ht="24.75">
      <c r="A88" s="720" t="s">
        <v>2050</v>
      </c>
      <c r="B88" s="721" t="s">
        <v>1872</v>
      </c>
      <c r="C88" s="718">
        <v>0.1</v>
      </c>
      <c r="D88" s="725">
        <v>56.666666666666664</v>
      </c>
      <c r="E88" s="725">
        <v>2379.9999999999991</v>
      </c>
      <c r="F88" s="719" t="s">
        <v>2092</v>
      </c>
    </row>
    <row r="89" spans="1:6" ht="24.75">
      <c r="A89" s="720" t="s">
        <v>2051</v>
      </c>
      <c r="B89" s="721" t="s">
        <v>1873</v>
      </c>
      <c r="C89" s="718">
        <v>0.1</v>
      </c>
      <c r="D89" s="725">
        <v>56.666666666666664</v>
      </c>
      <c r="E89" s="725">
        <v>2266.6666666666661</v>
      </c>
      <c r="F89" s="719" t="s">
        <v>2092</v>
      </c>
    </row>
    <row r="90" spans="1:6" ht="24.75">
      <c r="A90" s="720" t="s">
        <v>2052</v>
      </c>
      <c r="B90" s="721" t="s">
        <v>1874</v>
      </c>
      <c r="C90" s="718">
        <v>0.1</v>
      </c>
      <c r="D90" s="725">
        <v>56.666666666666664</v>
      </c>
      <c r="E90" s="725">
        <v>2266.6666666666661</v>
      </c>
      <c r="F90" s="719" t="s">
        <v>2092</v>
      </c>
    </row>
    <row r="91" spans="1:6" ht="24.75">
      <c r="A91" s="720" t="s">
        <v>2053</v>
      </c>
      <c r="B91" s="721" t="s">
        <v>1875</v>
      </c>
      <c r="C91" s="718">
        <v>0.1</v>
      </c>
      <c r="D91" s="725">
        <v>56.666666666666664</v>
      </c>
      <c r="E91" s="725">
        <v>2266.6666666666661</v>
      </c>
      <c r="F91" s="719" t="s">
        <v>2092</v>
      </c>
    </row>
    <row r="92" spans="1:6" ht="24.75">
      <c r="A92" s="720" t="s">
        <v>2054</v>
      </c>
      <c r="B92" s="721" t="s">
        <v>1876</v>
      </c>
      <c r="C92" s="718">
        <v>0.1</v>
      </c>
      <c r="D92" s="725">
        <v>115</v>
      </c>
      <c r="E92" s="725">
        <v>4600</v>
      </c>
      <c r="F92" s="719" t="s">
        <v>2092</v>
      </c>
    </row>
    <row r="93" spans="1:6" ht="24.75">
      <c r="A93" s="720" t="s">
        <v>2055</v>
      </c>
      <c r="B93" s="721" t="s">
        <v>1877</v>
      </c>
      <c r="C93" s="718">
        <v>0.1</v>
      </c>
      <c r="D93" s="725">
        <v>107.5</v>
      </c>
      <c r="E93" s="725">
        <v>4085</v>
      </c>
      <c r="F93" s="719" t="s">
        <v>2092</v>
      </c>
    </row>
    <row r="94" spans="1:6" ht="24.75">
      <c r="A94" s="720" t="s">
        <v>2056</v>
      </c>
      <c r="B94" s="721" t="s">
        <v>1878</v>
      </c>
      <c r="C94" s="718">
        <v>0.1</v>
      </c>
      <c r="D94" s="725">
        <v>107.5</v>
      </c>
      <c r="E94" s="725">
        <v>4085</v>
      </c>
      <c r="F94" s="719" t="s">
        <v>2092</v>
      </c>
    </row>
    <row r="95" spans="1:6" ht="24.75">
      <c r="A95" s="720" t="s">
        <v>2057</v>
      </c>
      <c r="B95" s="721" t="s">
        <v>1879</v>
      </c>
      <c r="C95" s="718">
        <v>0.1</v>
      </c>
      <c r="D95" s="725">
        <v>107.5</v>
      </c>
      <c r="E95" s="725">
        <v>4085</v>
      </c>
      <c r="F95" s="719" t="s">
        <v>2092</v>
      </c>
    </row>
    <row r="96" spans="1:6" ht="24.75">
      <c r="A96" s="720" t="s">
        <v>2058</v>
      </c>
      <c r="B96" s="721" t="s">
        <v>1880</v>
      </c>
      <c r="C96" s="718">
        <v>0.1</v>
      </c>
      <c r="D96" s="725">
        <v>107.5</v>
      </c>
      <c r="E96" s="725">
        <v>4085</v>
      </c>
      <c r="F96" s="719" t="s">
        <v>2092</v>
      </c>
    </row>
    <row r="97" spans="1:6" ht="24.75">
      <c r="A97" s="720" t="s">
        <v>2059</v>
      </c>
      <c r="B97" s="721" t="s">
        <v>1881</v>
      </c>
      <c r="C97" s="718">
        <v>0.1</v>
      </c>
      <c r="D97" s="725">
        <v>107.5</v>
      </c>
      <c r="E97" s="725">
        <v>4085</v>
      </c>
      <c r="F97" s="719" t="s">
        <v>2092</v>
      </c>
    </row>
    <row r="98" spans="1:6" ht="24.75">
      <c r="A98" s="720" t="s">
        <v>2060</v>
      </c>
      <c r="B98" s="721" t="s">
        <v>1882</v>
      </c>
      <c r="C98" s="718">
        <v>0.1</v>
      </c>
      <c r="D98" s="725">
        <v>107.5</v>
      </c>
      <c r="E98" s="725">
        <v>4085</v>
      </c>
      <c r="F98" s="719" t="s">
        <v>2092</v>
      </c>
    </row>
    <row r="99" spans="1:6" ht="24.75">
      <c r="A99" s="720" t="s">
        <v>2061</v>
      </c>
      <c r="B99" s="721" t="s">
        <v>1883</v>
      </c>
      <c r="C99" s="718">
        <v>0.1</v>
      </c>
      <c r="D99" s="725">
        <v>58.333333333333336</v>
      </c>
      <c r="E99" s="725">
        <v>2216.666666666667</v>
      </c>
      <c r="F99" s="719" t="s">
        <v>2092</v>
      </c>
    </row>
    <row r="100" spans="1:6">
      <c r="A100" s="720" t="s">
        <v>2062</v>
      </c>
      <c r="B100" s="721" t="s">
        <v>1884</v>
      </c>
      <c r="C100" s="718">
        <v>0.25</v>
      </c>
      <c r="D100" s="725">
        <v>0</v>
      </c>
      <c r="E100" s="725">
        <v>150000</v>
      </c>
      <c r="F100" s="719" t="s">
        <v>2091</v>
      </c>
    </row>
    <row r="101" spans="1:6">
      <c r="A101" s="720" t="s">
        <v>2062</v>
      </c>
      <c r="B101" s="721" t="s">
        <v>1885</v>
      </c>
      <c r="C101" s="718">
        <v>0.25</v>
      </c>
      <c r="D101" s="725">
        <v>0</v>
      </c>
      <c r="E101" s="725">
        <v>125000</v>
      </c>
      <c r="F101" s="719" t="s">
        <v>2091</v>
      </c>
    </row>
    <row r="102" spans="1:6">
      <c r="A102" s="720" t="s">
        <v>2063</v>
      </c>
      <c r="B102" s="721" t="s">
        <v>1886</v>
      </c>
      <c r="C102" s="718">
        <v>0.25</v>
      </c>
      <c r="D102" s="725">
        <v>0</v>
      </c>
      <c r="E102" s="725">
        <v>45000</v>
      </c>
      <c r="F102" s="719" t="s">
        <v>2091</v>
      </c>
    </row>
    <row r="103" spans="1:6">
      <c r="A103" s="720" t="s">
        <v>2064</v>
      </c>
      <c r="B103" s="721" t="s">
        <v>1887</v>
      </c>
      <c r="C103" s="718">
        <v>0.25</v>
      </c>
      <c r="D103" s="725">
        <v>0</v>
      </c>
      <c r="E103" s="725">
        <v>49999.999999999993</v>
      </c>
      <c r="F103" s="719" t="s">
        <v>2091</v>
      </c>
    </row>
    <row r="104" spans="1:6">
      <c r="A104" s="720" t="s">
        <v>2065</v>
      </c>
      <c r="B104" s="721" t="s">
        <v>1888</v>
      </c>
      <c r="C104" s="718">
        <v>0.25</v>
      </c>
      <c r="D104" s="725">
        <v>0</v>
      </c>
      <c r="E104" s="725">
        <v>35000</v>
      </c>
      <c r="F104" s="719" t="s">
        <v>2091</v>
      </c>
    </row>
    <row r="105" spans="1:6">
      <c r="A105" s="720" t="s">
        <v>2066</v>
      </c>
      <c r="B105" s="721" t="s">
        <v>1889</v>
      </c>
      <c r="C105" s="718">
        <v>0.25</v>
      </c>
      <c r="D105" s="725">
        <v>0</v>
      </c>
      <c r="E105" s="725">
        <v>30000</v>
      </c>
      <c r="F105" s="719" t="s">
        <v>2091</v>
      </c>
    </row>
    <row r="106" spans="1:6">
      <c r="A106" s="720" t="s">
        <v>2067</v>
      </c>
      <c r="B106" s="721" t="s">
        <v>1890</v>
      </c>
      <c r="C106" s="718">
        <v>0.25</v>
      </c>
      <c r="D106" s="725">
        <v>0</v>
      </c>
      <c r="E106" s="725">
        <v>27999.999999999996</v>
      </c>
      <c r="F106" s="719" t="s">
        <v>2091</v>
      </c>
    </row>
    <row r="107" spans="1:6">
      <c r="A107" s="720" t="s">
        <v>2068</v>
      </c>
      <c r="B107" s="721" t="s">
        <v>1891</v>
      </c>
      <c r="C107" s="718">
        <v>0.25</v>
      </c>
      <c r="D107" s="725">
        <v>0</v>
      </c>
      <c r="E107" s="725">
        <v>40000</v>
      </c>
      <c r="F107" s="719" t="s">
        <v>2091</v>
      </c>
    </row>
    <row r="108" spans="1:6">
      <c r="A108" s="720" t="s">
        <v>2069</v>
      </c>
      <c r="B108" s="721" t="s">
        <v>1892</v>
      </c>
      <c r="C108" s="718">
        <v>0.25</v>
      </c>
      <c r="D108" s="725">
        <v>0</v>
      </c>
      <c r="E108" s="725">
        <v>120000</v>
      </c>
      <c r="F108" s="719" t="s">
        <v>2091</v>
      </c>
    </row>
    <row r="109" spans="1:6">
      <c r="A109" s="720" t="s">
        <v>2070</v>
      </c>
      <c r="B109" s="721" t="s">
        <v>1893</v>
      </c>
      <c r="C109" s="718">
        <v>0.25</v>
      </c>
      <c r="D109" s="725">
        <v>0</v>
      </c>
      <c r="E109" s="725">
        <v>90000</v>
      </c>
      <c r="F109" s="719" t="s">
        <v>2091</v>
      </c>
    </row>
    <row r="110" spans="1:6">
      <c r="A110" s="720" t="s">
        <v>2071</v>
      </c>
      <c r="B110" s="721" t="s">
        <v>1894</v>
      </c>
      <c r="C110" s="718">
        <v>0.25</v>
      </c>
      <c r="D110" s="725">
        <v>0</v>
      </c>
      <c r="E110" s="725">
        <v>199999.99999999997</v>
      </c>
      <c r="F110" s="719" t="s">
        <v>2091</v>
      </c>
    </row>
    <row r="111" spans="1:6">
      <c r="A111" s="720" t="s">
        <v>2072</v>
      </c>
      <c r="B111" s="721" t="s">
        <v>1895</v>
      </c>
      <c r="C111" s="718">
        <v>0.25</v>
      </c>
      <c r="D111" s="725">
        <v>0</v>
      </c>
      <c r="E111" s="725">
        <v>60000</v>
      </c>
      <c r="F111" s="719" t="s">
        <v>2091</v>
      </c>
    </row>
    <row r="112" spans="1:6">
      <c r="A112" s="720" t="s">
        <v>2073</v>
      </c>
      <c r="B112" s="721" t="s">
        <v>1896</v>
      </c>
      <c r="C112" s="718">
        <v>0.25</v>
      </c>
      <c r="D112" s="725">
        <v>0</v>
      </c>
      <c r="E112" s="725">
        <v>49999.999999999993</v>
      </c>
      <c r="F112" s="719" t="s">
        <v>2091</v>
      </c>
    </row>
    <row r="113" spans="1:7">
      <c r="A113" s="720" t="s">
        <v>2074</v>
      </c>
      <c r="B113" s="721" t="s">
        <v>1897</v>
      </c>
      <c r="C113" s="718">
        <v>0.25</v>
      </c>
      <c r="D113" s="725">
        <v>0</v>
      </c>
      <c r="E113" s="725">
        <v>180000</v>
      </c>
      <c r="F113" s="719" t="s">
        <v>2091</v>
      </c>
    </row>
    <row r="114" spans="1:7">
      <c r="A114" s="720" t="s">
        <v>2075</v>
      </c>
      <c r="B114" s="721" t="s">
        <v>1898</v>
      </c>
      <c r="C114" s="718">
        <v>0.25</v>
      </c>
      <c r="D114" s="725">
        <v>0</v>
      </c>
      <c r="E114" s="725">
        <v>399999.99999999994</v>
      </c>
      <c r="F114" s="719" t="s">
        <v>2091</v>
      </c>
    </row>
    <row r="115" spans="1:7">
      <c r="A115" s="720" t="s">
        <v>2076</v>
      </c>
      <c r="B115" s="721" t="s">
        <v>1900</v>
      </c>
      <c r="C115" s="718">
        <v>0.3</v>
      </c>
      <c r="D115" s="725">
        <f>+(10370.4*0.25)/12</f>
        <v>216.04999999999998</v>
      </c>
      <c r="E115" s="725">
        <v>6697.55</v>
      </c>
      <c r="F115" s="719" t="s">
        <v>2092</v>
      </c>
    </row>
    <row r="116" spans="1:7">
      <c r="A116" s="720" t="s">
        <v>2077</v>
      </c>
      <c r="B116" s="721" t="s">
        <v>1899</v>
      </c>
      <c r="C116" s="718">
        <v>0.3</v>
      </c>
      <c r="D116" s="725">
        <f>+(8500*0.25)/12</f>
        <v>177.08333333333334</v>
      </c>
      <c r="E116" s="725">
        <v>5489.5833333333321</v>
      </c>
      <c r="F116" s="719" t="s">
        <v>2092</v>
      </c>
    </row>
    <row r="117" spans="1:7">
      <c r="A117" s="720" t="s">
        <v>2078</v>
      </c>
      <c r="B117" s="721" t="s">
        <v>2089</v>
      </c>
      <c r="C117" s="718">
        <v>0.3</v>
      </c>
      <c r="D117" s="725">
        <f>+(10829.75*0.3)/12</f>
        <v>270.74374999999998</v>
      </c>
      <c r="E117" s="725">
        <v>3519.6687500000003</v>
      </c>
      <c r="F117" s="719" t="s">
        <v>2092</v>
      </c>
    </row>
    <row r="118" spans="1:7">
      <c r="A118" s="720" t="s">
        <v>2079</v>
      </c>
      <c r="B118" s="721" t="s">
        <v>2090</v>
      </c>
      <c r="C118" s="718">
        <v>0.25</v>
      </c>
      <c r="D118" s="725">
        <f>+(100000*0.25)/12</f>
        <v>2083.3333333333335</v>
      </c>
      <c r="E118" s="725">
        <v>31249.999999999996</v>
      </c>
      <c r="F118" s="719" t="s">
        <v>2092</v>
      </c>
    </row>
    <row r="119" spans="1:7">
      <c r="A119" s="720" t="s">
        <v>2080</v>
      </c>
      <c r="B119" s="721" t="s">
        <v>1903</v>
      </c>
      <c r="C119" s="718">
        <v>0.3</v>
      </c>
      <c r="D119" s="725">
        <f>+(8500.01*0.3)/12</f>
        <v>212.50025000000002</v>
      </c>
      <c r="E119" s="725">
        <v>1487.5017500000001</v>
      </c>
      <c r="F119" s="719" t="s">
        <v>2092</v>
      </c>
    </row>
    <row r="120" spans="1:7">
      <c r="A120" s="720" t="s">
        <v>2081</v>
      </c>
      <c r="B120" s="721" t="s">
        <v>1903</v>
      </c>
      <c r="C120" s="718">
        <v>0.3</v>
      </c>
      <c r="D120" s="725">
        <f>+(8500*0.3)/12</f>
        <v>212.5</v>
      </c>
      <c r="E120" s="725">
        <v>1487.5</v>
      </c>
      <c r="F120" s="719" t="s">
        <v>2092</v>
      </c>
    </row>
    <row r="121" spans="1:7">
      <c r="A121" s="720" t="s">
        <v>2082</v>
      </c>
      <c r="B121" s="721" t="s">
        <v>1903</v>
      </c>
      <c r="C121" s="718">
        <v>0.3</v>
      </c>
      <c r="D121" s="725">
        <f>+(8500*0.3)/12</f>
        <v>212.5</v>
      </c>
      <c r="E121" s="725">
        <v>1487.5</v>
      </c>
      <c r="F121" s="719" t="s">
        <v>2092</v>
      </c>
    </row>
    <row r="122" spans="1:7" ht="24.75">
      <c r="A122" s="720" t="s">
        <v>2083</v>
      </c>
      <c r="B122" s="721" t="s">
        <v>1904</v>
      </c>
      <c r="C122" s="718">
        <v>0.3</v>
      </c>
      <c r="D122" s="725">
        <f>+(12307.6*0.3)/12</f>
        <v>307.69</v>
      </c>
      <c r="E122" s="725">
        <v>2769.21</v>
      </c>
      <c r="F122" s="719" t="s">
        <v>2092</v>
      </c>
    </row>
    <row r="123" spans="1:7" ht="24.75">
      <c r="A123" s="720" t="s">
        <v>2084</v>
      </c>
      <c r="B123" s="721" t="s">
        <v>1905</v>
      </c>
      <c r="C123" s="718">
        <v>0.1</v>
      </c>
      <c r="D123" s="725">
        <f>+(12760*0.1)/12</f>
        <v>106.33333333333333</v>
      </c>
      <c r="E123" s="725">
        <v>744.33333333333337</v>
      </c>
      <c r="F123" s="719" t="s">
        <v>2092</v>
      </c>
    </row>
    <row r="124" spans="1:7" ht="24.75">
      <c r="A124" s="720" t="s">
        <v>2085</v>
      </c>
      <c r="B124" s="721" t="s">
        <v>1906</v>
      </c>
      <c r="C124" s="718">
        <v>0.1</v>
      </c>
      <c r="D124" s="725">
        <f>+(10030*0.1)/12</f>
        <v>83.583333333333329</v>
      </c>
      <c r="E124" s="725">
        <v>585.08333333333326</v>
      </c>
      <c r="F124" s="719" t="s">
        <v>2092</v>
      </c>
    </row>
    <row r="125" spans="1:7">
      <c r="A125" s="720" t="s">
        <v>2086</v>
      </c>
      <c r="B125" s="721" t="s">
        <v>1907</v>
      </c>
      <c r="C125" s="718">
        <v>0.1</v>
      </c>
      <c r="D125" s="725">
        <v>133.88999999999999</v>
      </c>
      <c r="E125" s="725">
        <v>401.66999999999996</v>
      </c>
      <c r="F125" s="719" t="s">
        <v>2092</v>
      </c>
    </row>
    <row r="126" spans="1:7">
      <c r="A126" s="720" t="s">
        <v>2087</v>
      </c>
      <c r="B126" s="721" t="s">
        <v>1908</v>
      </c>
      <c r="C126" s="718">
        <v>0.1</v>
      </c>
      <c r="D126" s="725">
        <v>133.88999999999999</v>
      </c>
      <c r="E126" s="725">
        <v>401.66999999999996</v>
      </c>
      <c r="F126" s="719" t="s">
        <v>2092</v>
      </c>
    </row>
    <row r="127" spans="1:7">
      <c r="A127" s="720" t="s">
        <v>2088</v>
      </c>
      <c r="B127" s="721" t="s">
        <v>1908</v>
      </c>
      <c r="C127" s="718">
        <v>0.1</v>
      </c>
      <c r="D127" s="725">
        <v>0</v>
      </c>
      <c r="E127" s="725">
        <v>0</v>
      </c>
      <c r="F127" s="719" t="s">
        <v>2092</v>
      </c>
    </row>
    <row r="128" spans="1:7">
      <c r="A128" s="1126" t="s">
        <v>2093</v>
      </c>
      <c r="B128" s="1127"/>
      <c r="C128" s="187"/>
      <c r="D128" s="723" t="s">
        <v>1678</v>
      </c>
      <c r="E128" s="722">
        <f>SUM(E6:E127)</f>
        <v>2206483.0231666667</v>
      </c>
      <c r="F128" s="188"/>
      <c r="G128" s="724"/>
    </row>
    <row r="129" spans="1:6">
      <c r="A129" s="184"/>
      <c r="B129" s="185"/>
      <c r="C129" s="185"/>
      <c r="D129" s="185"/>
      <c r="E129" s="185"/>
      <c r="F129" s="186"/>
    </row>
  </sheetData>
  <mergeCells count="4">
    <mergeCell ref="A1:F1"/>
    <mergeCell ref="A2:F2"/>
    <mergeCell ref="A3:F3"/>
    <mergeCell ref="A128:B128"/>
  </mergeCells>
  <printOptions horizontalCentered="1"/>
  <pageMargins left="0.25" right="0.28000000000000003" top="0.62992125984251968" bottom="0.74803149606299213" header="0.31496062992125984" footer="0.31496062992125984"/>
  <pageSetup fitToHeight="0" orientation="landscape" verticalDpi="300" r:id="rId1"/>
  <headerFooter>
    <oddHeader>&amp;L&amp;"Arial,Normal"&amp;8Estados e Información Contable
Notas de Desglose&amp;R&amp;"Arial,Normal"&amp;8 07.I.8</oddHeader>
    <oddFooter>&amp;C“Bajo protesta de decir verdad declaramos que los Estados Financieros y sus notas, son razonablemente correctos y son responsabilidad del emisor”</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5"/>
  <sheetViews>
    <sheetView zoomScaleNormal="100" workbookViewId="0">
      <selection activeCell="F27" sqref="A1:F27"/>
    </sheetView>
  </sheetViews>
  <sheetFormatPr defaultColWidth="10.76171875" defaultRowHeight="15"/>
  <cols>
    <col min="2" max="2" width="34.30078125" customWidth="1"/>
    <col min="4" max="4" width="12.5078125" customWidth="1"/>
    <col min="5" max="6" width="13.046875" customWidth="1"/>
  </cols>
  <sheetData>
    <row r="1" spans="1:6">
      <c r="A1" s="1108" t="s">
        <v>1591</v>
      </c>
      <c r="B1" s="1108"/>
      <c r="C1" s="1108"/>
      <c r="D1" s="1108"/>
      <c r="E1" s="1108"/>
      <c r="F1" s="1108"/>
    </row>
    <row r="2" spans="1:6">
      <c r="A2" s="1107" t="s">
        <v>477</v>
      </c>
      <c r="B2" s="1107"/>
      <c r="C2" s="1107"/>
      <c r="D2" s="1107"/>
      <c r="E2" s="1107"/>
      <c r="F2" s="1107"/>
    </row>
    <row r="3" spans="1:6">
      <c r="A3" s="1107" t="s">
        <v>1592</v>
      </c>
      <c r="B3" s="1107"/>
      <c r="C3" s="1107"/>
      <c r="D3" s="1107"/>
      <c r="E3" s="1107"/>
      <c r="F3" s="1107"/>
    </row>
    <row r="4" spans="1:6">
      <c r="A4" s="168"/>
      <c r="B4" s="168"/>
      <c r="C4" s="168"/>
      <c r="D4" s="168"/>
      <c r="E4" s="168"/>
      <c r="F4" s="168"/>
    </row>
    <row r="5" spans="1:6" ht="24.75">
      <c r="A5" s="194" t="s">
        <v>472</v>
      </c>
      <c r="B5" s="194" t="s">
        <v>244</v>
      </c>
      <c r="C5" s="194" t="s">
        <v>478</v>
      </c>
      <c r="D5" s="194" t="s">
        <v>479</v>
      </c>
      <c r="E5" s="194" t="s">
        <v>480</v>
      </c>
      <c r="F5" s="194" t="s">
        <v>481</v>
      </c>
    </row>
    <row r="6" spans="1:6">
      <c r="A6" s="189"/>
      <c r="B6" s="190"/>
      <c r="C6" s="190"/>
      <c r="D6" s="191"/>
      <c r="E6" s="192"/>
      <c r="F6" s="192"/>
    </row>
    <row r="7" spans="1:6">
      <c r="A7" s="1130" t="s">
        <v>1956</v>
      </c>
      <c r="B7" s="1131"/>
      <c r="C7" s="1131"/>
      <c r="D7" s="1131"/>
      <c r="E7" s="1131"/>
      <c r="F7" s="1132"/>
    </row>
    <row r="8" spans="1:6">
      <c r="A8" s="1130"/>
      <c r="B8" s="1131"/>
      <c r="C8" s="1131"/>
      <c r="D8" s="1131"/>
      <c r="E8" s="1131"/>
      <c r="F8" s="1132"/>
    </row>
    <row r="9" spans="1:6">
      <c r="A9" s="177"/>
      <c r="B9" s="180"/>
      <c r="C9" s="180"/>
      <c r="D9" s="178"/>
      <c r="E9" s="180"/>
      <c r="F9" s="180"/>
    </row>
    <row r="10" spans="1:6">
      <c r="A10" s="177"/>
      <c r="B10" s="179"/>
      <c r="C10" s="179"/>
      <c r="D10" s="178"/>
      <c r="E10" s="179"/>
      <c r="F10" s="179"/>
    </row>
    <row r="11" spans="1:6">
      <c r="A11" s="181"/>
      <c r="B11" s="182"/>
      <c r="C11" s="182"/>
      <c r="D11" s="193"/>
      <c r="E11" s="183"/>
      <c r="F11" s="183"/>
    </row>
    <row r="12" spans="1:6">
      <c r="A12" s="1128" t="s">
        <v>482</v>
      </c>
      <c r="B12" s="1129"/>
      <c r="C12" s="187"/>
      <c r="D12" s="187"/>
      <c r="E12" s="187"/>
      <c r="F12" s="188"/>
    </row>
    <row r="13" spans="1:6">
      <c r="A13" s="184"/>
      <c r="B13" s="185"/>
      <c r="C13" s="185"/>
      <c r="D13" s="185"/>
      <c r="E13" s="185"/>
      <c r="F13" s="186"/>
    </row>
    <row r="14" spans="1:6">
      <c r="A14" s="187"/>
      <c r="B14" s="187"/>
      <c r="C14" s="187"/>
      <c r="D14" s="187"/>
      <c r="E14" s="187"/>
      <c r="F14" s="187"/>
    </row>
    <row r="15" spans="1:6">
      <c r="A15" s="187"/>
      <c r="B15" s="187"/>
      <c r="C15" s="187"/>
      <c r="D15" s="187"/>
      <c r="E15" s="187"/>
      <c r="F15" s="187"/>
    </row>
  </sheetData>
  <mergeCells count="5">
    <mergeCell ref="A1:F1"/>
    <mergeCell ref="A2:F2"/>
    <mergeCell ref="A3:F3"/>
    <mergeCell ref="A12:B12"/>
    <mergeCell ref="A7:F8"/>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07.I.9</oddHeader>
    <oddFooter>&amp;C“Bajo protesta de decir verdad declaramos que los Estados Financieros y sus notas, son razonablemente correctos y son responsabilidad del emisor”</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H31"/>
  <sheetViews>
    <sheetView zoomScaleNormal="100" workbookViewId="0">
      <selection activeCell="H22" sqref="H22"/>
    </sheetView>
  </sheetViews>
  <sheetFormatPr defaultColWidth="10.76171875" defaultRowHeight="15"/>
  <sheetData>
    <row r="1" spans="1:8">
      <c r="A1" s="1109" t="s">
        <v>1591</v>
      </c>
      <c r="B1" s="1109"/>
      <c r="C1" s="1109"/>
      <c r="D1" s="1109"/>
      <c r="E1" s="1109"/>
      <c r="F1" s="1109"/>
      <c r="G1" s="1109"/>
      <c r="H1" s="1109"/>
    </row>
    <row r="2" spans="1:8">
      <c r="A2" s="1109" t="s">
        <v>438</v>
      </c>
      <c r="B2" s="1109"/>
      <c r="C2" s="1109"/>
      <c r="D2" s="1109"/>
      <c r="E2" s="1109"/>
      <c r="F2" s="1109"/>
      <c r="G2" s="1109"/>
      <c r="H2" s="1109"/>
    </row>
    <row r="3" spans="1:8">
      <c r="A3" s="1109" t="s">
        <v>1590</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ht="30.75" customHeight="1">
      <c r="A8" s="1122" t="s">
        <v>662</v>
      </c>
      <c r="B8" s="1123"/>
      <c r="C8" s="1123"/>
      <c r="D8" s="1123"/>
      <c r="E8" s="1123"/>
      <c r="F8" s="1123"/>
      <c r="G8" s="1123"/>
      <c r="H8" s="1124"/>
    </row>
    <row r="9" spans="1:8">
      <c r="A9" s="282" t="s">
        <v>646</v>
      </c>
      <c r="B9" s="281" t="s">
        <v>647</v>
      </c>
      <c r="C9" s="281"/>
      <c r="D9" s="281"/>
      <c r="E9" s="281"/>
      <c r="F9" s="281"/>
      <c r="G9" s="281"/>
      <c r="H9" s="283"/>
    </row>
    <row r="10" spans="1:8">
      <c r="A10" s="282" t="s">
        <v>648</v>
      </c>
      <c r="B10" s="281" t="s">
        <v>649</v>
      </c>
      <c r="C10" s="281"/>
      <c r="D10" s="281"/>
      <c r="E10" s="281"/>
      <c r="F10" s="281"/>
      <c r="G10" s="281"/>
      <c r="H10" s="283"/>
    </row>
    <row r="11" spans="1:8">
      <c r="A11" s="282" t="s">
        <v>660</v>
      </c>
      <c r="B11" s="281" t="s">
        <v>661</v>
      </c>
      <c r="C11" s="281"/>
      <c r="D11" s="281"/>
      <c r="E11" s="281"/>
      <c r="F11" s="281"/>
      <c r="G11" s="281"/>
      <c r="H11" s="283"/>
    </row>
    <row r="12" spans="1:8">
      <c r="A12" s="282" t="s">
        <v>650</v>
      </c>
      <c r="B12" s="281" t="s">
        <v>651</v>
      </c>
      <c r="C12" s="281"/>
      <c r="D12" s="281"/>
      <c r="E12" s="281"/>
      <c r="F12" s="281"/>
      <c r="G12" s="281"/>
      <c r="H12" s="283"/>
    </row>
    <row r="13" spans="1:8">
      <c r="A13" s="282" t="s">
        <v>652</v>
      </c>
      <c r="B13" s="281" t="s">
        <v>653</v>
      </c>
      <c r="C13" s="281"/>
      <c r="D13" s="281"/>
      <c r="E13" s="281"/>
      <c r="F13" s="281"/>
      <c r="G13" s="281"/>
      <c r="H13" s="283"/>
    </row>
    <row r="14" spans="1:8">
      <c r="A14" s="282" t="s">
        <v>654</v>
      </c>
      <c r="B14" s="281" t="s">
        <v>655</v>
      </c>
      <c r="C14" s="281"/>
      <c r="D14" s="281"/>
      <c r="E14" s="281"/>
      <c r="F14" s="281"/>
      <c r="G14" s="281"/>
      <c r="H14" s="283"/>
    </row>
    <row r="15" spans="1:8">
      <c r="A15" s="282" t="s">
        <v>656</v>
      </c>
      <c r="B15" s="281" t="s">
        <v>657</v>
      </c>
      <c r="C15" s="281"/>
      <c r="D15" s="281"/>
      <c r="E15" s="281"/>
      <c r="F15" s="281"/>
      <c r="G15" s="281"/>
      <c r="H15" s="283"/>
    </row>
    <row r="16" spans="1:8">
      <c r="A16" s="282" t="s">
        <v>658</v>
      </c>
      <c r="B16" s="281" t="s">
        <v>659</v>
      </c>
      <c r="C16" s="281"/>
      <c r="D16" s="281"/>
      <c r="E16" s="281"/>
      <c r="F16" s="281"/>
      <c r="G16" s="281"/>
      <c r="H16" s="283"/>
    </row>
    <row r="17" spans="1:8">
      <c r="A17" s="282"/>
      <c r="B17" s="281"/>
      <c r="C17" s="281"/>
      <c r="D17" s="281"/>
      <c r="E17" s="281"/>
      <c r="F17" s="281"/>
      <c r="G17" s="281"/>
      <c r="H17" s="283"/>
    </row>
    <row r="18" spans="1:8">
      <c r="A18" s="1133" t="s">
        <v>1957</v>
      </c>
      <c r="B18" s="1134"/>
      <c r="C18" s="1134"/>
      <c r="D18" s="1134"/>
      <c r="E18" s="1134"/>
      <c r="F18" s="1134"/>
      <c r="G18" s="1134"/>
      <c r="H18" s="1135"/>
    </row>
    <row r="19" spans="1:8">
      <c r="A19" s="1133"/>
      <c r="B19" s="1134"/>
      <c r="C19" s="1134"/>
      <c r="D19" s="1134"/>
      <c r="E19" s="1134"/>
      <c r="F19" s="1134"/>
      <c r="G19" s="1134"/>
      <c r="H19" s="1135"/>
    </row>
    <row r="20" spans="1:8">
      <c r="A20" s="1133"/>
      <c r="B20" s="1134"/>
      <c r="C20" s="1134"/>
      <c r="D20" s="1134"/>
      <c r="E20" s="1134"/>
      <c r="F20" s="1134"/>
      <c r="G20" s="1134"/>
      <c r="H20" s="1135"/>
    </row>
    <row r="21" spans="1:8">
      <c r="A21" s="1133"/>
      <c r="B21" s="1134"/>
      <c r="C21" s="1134"/>
      <c r="D21" s="1134"/>
      <c r="E21" s="1134"/>
      <c r="F21" s="1134"/>
      <c r="G21" s="1134"/>
      <c r="H21" s="1135"/>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c r="A28" s="265"/>
      <c r="B28" s="129"/>
      <c r="C28" s="129"/>
      <c r="D28" s="129"/>
      <c r="E28" s="129"/>
      <c r="F28" s="129"/>
      <c r="G28" s="129"/>
      <c r="H28" s="266"/>
    </row>
    <row r="29" spans="1:8">
      <c r="A29" s="265"/>
      <c r="B29" s="129"/>
      <c r="C29" s="129"/>
      <c r="D29" s="129"/>
      <c r="E29" s="129"/>
      <c r="F29" s="129"/>
      <c r="G29" s="129"/>
      <c r="H29" s="266"/>
    </row>
    <row r="30" spans="1:8">
      <c r="A30" s="265"/>
      <c r="B30" s="129"/>
      <c r="C30" s="129"/>
      <c r="D30" s="129"/>
      <c r="E30" s="129"/>
      <c r="F30" s="129"/>
      <c r="G30" s="129"/>
      <c r="H30" s="266"/>
    </row>
    <row r="31" spans="1:8" ht="15.75" thickBot="1">
      <c r="A31" s="267"/>
      <c r="B31" s="268"/>
      <c r="C31" s="268"/>
      <c r="D31" s="268"/>
      <c r="E31" s="268"/>
      <c r="F31" s="268"/>
      <c r="G31" s="268"/>
      <c r="H31" s="269"/>
    </row>
  </sheetData>
  <mergeCells count="5">
    <mergeCell ref="A1:H1"/>
    <mergeCell ref="A2:H2"/>
    <mergeCell ref="A3:H3"/>
    <mergeCell ref="A8:H8"/>
    <mergeCell ref="A18:H21"/>
  </mergeCells>
  <pageMargins left="0.70866141732283472" right="0.70866141732283472" top="0.65" bottom="0.74803149606299213" header="0.31496062992125984" footer="0.31496062992125984"/>
  <pageSetup fitToHeight="0" orientation="portrait" r:id="rId1"/>
  <headerFooter>
    <oddHeader>&amp;L&amp;"Arial,Normal"&amp;8Estados e Información Contable
Notas de Desglose&amp;R&amp;"Arial,Normal"&amp;8 7.I.10</oddHeader>
    <oddFooter>&amp;C“Bajo protesta de decir verdad declaramos que los Estados Financieros y sus notas, son razonablemente correctos y son responsabilidad del emisor”</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44"/>
  <sheetViews>
    <sheetView topLeftCell="A28" zoomScaleNormal="100" workbookViewId="0">
      <selection activeCell="B34" sqref="B34"/>
    </sheetView>
  </sheetViews>
  <sheetFormatPr defaultColWidth="11.43359375" defaultRowHeight="12.75"/>
  <cols>
    <col min="1" max="1" width="4.4375" style="3" bestFit="1" customWidth="1"/>
    <col min="2" max="2" width="54.75" style="3" customWidth="1"/>
    <col min="3" max="3" width="17.75390625" style="2" customWidth="1"/>
    <col min="4" max="4" width="17.75390625" style="14" customWidth="1"/>
    <col min="5" max="5" width="1.74609375" style="3" customWidth="1"/>
    <col min="6" max="6" width="4.4375" style="3" bestFit="1" customWidth="1"/>
    <col min="7" max="7" width="51.1171875" style="3" customWidth="1"/>
    <col min="8" max="8" width="17.75390625" style="2" customWidth="1"/>
    <col min="9" max="9" width="17.75390625" style="3" customWidth="1"/>
    <col min="10" max="10" width="22.328125" style="3" bestFit="1" customWidth="1"/>
    <col min="11" max="16384" width="11.43359375" style="3"/>
  </cols>
  <sheetData>
    <row r="1" spans="1:9" s="1" customFormat="1" ht="13.5">
      <c r="B1" s="994" t="s">
        <v>1591</v>
      </c>
      <c r="C1" s="994"/>
      <c r="D1" s="994"/>
      <c r="E1" s="994"/>
      <c r="F1" s="994"/>
      <c r="G1" s="994"/>
      <c r="H1" s="994"/>
      <c r="I1" s="994"/>
    </row>
    <row r="2" spans="1:9" s="1" customFormat="1" ht="13.5">
      <c r="B2" s="994" t="s">
        <v>0</v>
      </c>
      <c r="C2" s="994"/>
      <c r="D2" s="994"/>
      <c r="E2" s="994"/>
      <c r="F2" s="994"/>
      <c r="G2" s="994"/>
      <c r="H2" s="994"/>
      <c r="I2" s="994"/>
    </row>
    <row r="3" spans="1:9" s="1" customFormat="1" ht="13.5">
      <c r="B3" s="994" t="s">
        <v>1590</v>
      </c>
      <c r="C3" s="994"/>
      <c r="D3" s="994"/>
      <c r="E3" s="994"/>
      <c r="F3" s="994"/>
      <c r="G3" s="994"/>
      <c r="H3" s="994"/>
      <c r="I3" s="994"/>
    </row>
    <row r="4" spans="1:9" s="1" customFormat="1" ht="13.5" customHeight="1">
      <c r="B4" s="995" t="s">
        <v>529</v>
      </c>
      <c r="C4" s="995"/>
      <c r="D4" s="995"/>
      <c r="E4" s="995"/>
      <c r="F4" s="995"/>
      <c r="G4" s="995"/>
      <c r="H4" s="995"/>
      <c r="I4" s="995"/>
    </row>
    <row r="5" spans="1:9" s="68" customFormat="1" ht="23.25" customHeight="1">
      <c r="C5" s="539">
        <v>2022</v>
      </c>
      <c r="D5" s="539">
        <v>2021</v>
      </c>
      <c r="H5" s="539">
        <v>2022</v>
      </c>
      <c r="I5" s="539">
        <v>2021</v>
      </c>
    </row>
    <row r="6" spans="1:9">
      <c r="A6" s="5">
        <v>1</v>
      </c>
      <c r="B6" s="1" t="s">
        <v>1</v>
      </c>
      <c r="C6" s="3"/>
      <c r="D6" s="3"/>
      <c r="F6" s="5">
        <v>2</v>
      </c>
      <c r="G6" s="1" t="s">
        <v>2</v>
      </c>
      <c r="H6" s="3"/>
    </row>
    <row r="7" spans="1:9">
      <c r="A7" s="5">
        <v>1.1000000000000001</v>
      </c>
      <c r="B7" s="6" t="s">
        <v>3</v>
      </c>
      <c r="C7" s="566"/>
      <c r="D7" s="566"/>
      <c r="F7" s="5">
        <v>2.1</v>
      </c>
      <c r="G7" s="6" t="s">
        <v>4</v>
      </c>
      <c r="H7" s="7"/>
      <c r="I7" s="7"/>
    </row>
    <row r="8" spans="1:9">
      <c r="A8" s="8" t="s">
        <v>5</v>
      </c>
      <c r="B8" s="3" t="s">
        <v>6</v>
      </c>
      <c r="C8" s="567">
        <v>34904.080000000002</v>
      </c>
      <c r="D8" s="567">
        <v>35667.99</v>
      </c>
      <c r="F8" s="8" t="s">
        <v>7</v>
      </c>
      <c r="G8" s="3" t="s">
        <v>8</v>
      </c>
      <c r="H8" s="572">
        <v>143528.54999999999</v>
      </c>
      <c r="I8" s="572">
        <v>341.55</v>
      </c>
    </row>
    <row r="9" spans="1:9">
      <c r="A9" s="8" t="s">
        <v>9</v>
      </c>
      <c r="B9" s="3" t="s">
        <v>10</v>
      </c>
      <c r="C9" s="567">
        <v>46853.440000000002</v>
      </c>
      <c r="D9" s="567">
        <v>12899.42</v>
      </c>
      <c r="F9" s="8" t="s">
        <v>11</v>
      </c>
      <c r="G9" s="3" t="s">
        <v>12</v>
      </c>
      <c r="H9" s="572">
        <v>0</v>
      </c>
      <c r="I9" s="572">
        <v>0</v>
      </c>
    </row>
    <row r="10" spans="1:9">
      <c r="A10" s="8" t="s">
        <v>13</v>
      </c>
      <c r="B10" s="3" t="s">
        <v>14</v>
      </c>
      <c r="C10" s="567">
        <v>0.04</v>
      </c>
      <c r="D10" s="567">
        <v>0.04</v>
      </c>
      <c r="F10" s="8" t="s">
        <v>15</v>
      </c>
      <c r="G10" s="3" t="s">
        <v>16</v>
      </c>
      <c r="H10" s="572">
        <v>0</v>
      </c>
      <c r="I10" s="572">
        <v>0</v>
      </c>
    </row>
    <row r="11" spans="1:9">
      <c r="A11" s="8" t="s">
        <v>17</v>
      </c>
      <c r="B11" s="3" t="s">
        <v>18</v>
      </c>
      <c r="C11" s="567">
        <v>0</v>
      </c>
      <c r="D11" s="567">
        <v>0</v>
      </c>
      <c r="F11" s="8" t="s">
        <v>19</v>
      </c>
      <c r="G11" s="3" t="s">
        <v>20</v>
      </c>
      <c r="H11" s="572">
        <v>0</v>
      </c>
      <c r="I11" s="572">
        <v>0</v>
      </c>
    </row>
    <row r="12" spans="1:9">
      <c r="A12" s="8" t="s">
        <v>21</v>
      </c>
      <c r="B12" s="3" t="s">
        <v>22</v>
      </c>
      <c r="C12" s="567">
        <v>0</v>
      </c>
      <c r="D12" s="567">
        <v>0</v>
      </c>
      <c r="F12" s="8" t="s">
        <v>23</v>
      </c>
      <c r="G12" s="3" t="s">
        <v>24</v>
      </c>
      <c r="H12" s="572">
        <v>0</v>
      </c>
      <c r="I12" s="572">
        <v>0</v>
      </c>
    </row>
    <row r="13" spans="1:9">
      <c r="A13" s="8" t="s">
        <v>25</v>
      </c>
      <c r="B13" s="3" t="s">
        <v>26</v>
      </c>
      <c r="C13" s="567">
        <v>0</v>
      </c>
      <c r="D13" s="567">
        <v>0</v>
      </c>
      <c r="F13" s="8" t="s">
        <v>27</v>
      </c>
      <c r="G13" s="3" t="s">
        <v>28</v>
      </c>
      <c r="H13" s="572">
        <v>0</v>
      </c>
      <c r="I13" s="572">
        <v>0</v>
      </c>
    </row>
    <row r="14" spans="1:9">
      <c r="A14" s="8" t="s">
        <v>29</v>
      </c>
      <c r="B14" s="3" t="s">
        <v>30</v>
      </c>
      <c r="C14" s="567">
        <v>0</v>
      </c>
      <c r="D14" s="567">
        <v>0</v>
      </c>
      <c r="F14" s="8" t="s">
        <v>31</v>
      </c>
      <c r="G14" s="3" t="s">
        <v>32</v>
      </c>
      <c r="H14" s="572">
        <v>0</v>
      </c>
      <c r="I14" s="572">
        <v>0</v>
      </c>
    </row>
    <row r="15" spans="1:9">
      <c r="C15" s="568"/>
      <c r="D15" s="568"/>
      <c r="F15" s="8" t="s">
        <v>33</v>
      </c>
      <c r="G15" s="3" t="s">
        <v>34</v>
      </c>
      <c r="H15" s="572">
        <v>25.51</v>
      </c>
      <c r="I15" s="572">
        <v>25.51</v>
      </c>
    </row>
    <row r="16" spans="1:9" ht="6.75" customHeight="1">
      <c r="C16" s="568"/>
      <c r="D16" s="568"/>
      <c r="H16" s="573"/>
      <c r="I16" s="573"/>
    </row>
    <row r="17" spans="1:9">
      <c r="A17" s="1"/>
      <c r="B17" s="6" t="s">
        <v>35</v>
      </c>
      <c r="C17" s="570">
        <f>SUM(C8:C14)</f>
        <v>81757.56</v>
      </c>
      <c r="D17" s="570">
        <f>SUM(D8:D14)</f>
        <v>48567.45</v>
      </c>
      <c r="F17" s="1"/>
      <c r="G17" s="6" t="s">
        <v>36</v>
      </c>
      <c r="H17" s="570">
        <f>SUM(H8:H15)</f>
        <v>143554.06</v>
      </c>
      <c r="I17" s="570">
        <f>SUM(I8:I15)</f>
        <v>367.06</v>
      </c>
    </row>
    <row r="18" spans="1:9" ht="6" customHeight="1">
      <c r="C18" s="568"/>
      <c r="D18" s="568"/>
      <c r="H18" s="573"/>
      <c r="I18" s="573"/>
    </row>
    <row r="19" spans="1:9">
      <c r="A19" s="5">
        <v>1.2</v>
      </c>
      <c r="B19" s="6" t="s">
        <v>37</v>
      </c>
      <c r="C19" s="566"/>
      <c r="D19" s="566"/>
      <c r="F19" s="5">
        <v>2.2000000000000002</v>
      </c>
      <c r="G19" s="6" t="s">
        <v>38</v>
      </c>
      <c r="H19" s="573"/>
      <c r="I19" s="573"/>
    </row>
    <row r="20" spans="1:9">
      <c r="A20" s="8" t="s">
        <v>39</v>
      </c>
      <c r="B20" s="3" t="s">
        <v>40</v>
      </c>
      <c r="C20" s="567">
        <v>0</v>
      </c>
      <c r="D20" s="567">
        <v>0</v>
      </c>
      <c r="F20" s="8" t="s">
        <v>41</v>
      </c>
      <c r="G20" s="3" t="s">
        <v>42</v>
      </c>
      <c r="H20" s="572">
        <v>0</v>
      </c>
      <c r="I20" s="572">
        <v>0</v>
      </c>
    </row>
    <row r="21" spans="1:9">
      <c r="A21" s="8" t="s">
        <v>43</v>
      </c>
      <c r="B21" s="3" t="s">
        <v>44</v>
      </c>
      <c r="C21" s="567">
        <v>0</v>
      </c>
      <c r="D21" s="567">
        <v>0</v>
      </c>
      <c r="F21" s="8" t="s">
        <v>45</v>
      </c>
      <c r="G21" s="3" t="s">
        <v>46</v>
      </c>
      <c r="H21" s="572">
        <v>0</v>
      </c>
      <c r="I21" s="572">
        <v>0</v>
      </c>
    </row>
    <row r="22" spans="1:9">
      <c r="A22" s="8" t="s">
        <v>47</v>
      </c>
      <c r="B22" s="3" t="s">
        <v>48</v>
      </c>
      <c r="C22" s="567">
        <v>13732977.42</v>
      </c>
      <c r="D22" s="567">
        <v>13732977.42</v>
      </c>
      <c r="F22" s="8" t="s">
        <v>49</v>
      </c>
      <c r="G22" s="3" t="s">
        <v>50</v>
      </c>
      <c r="H22" s="572">
        <v>0</v>
      </c>
      <c r="I22" s="572">
        <v>0</v>
      </c>
    </row>
    <row r="23" spans="1:9">
      <c r="A23" s="8" t="s">
        <v>51</v>
      </c>
      <c r="B23" s="3" t="s">
        <v>52</v>
      </c>
      <c r="C23" s="567">
        <v>2533710.5699999998</v>
      </c>
      <c r="D23" s="567">
        <v>2423232.96</v>
      </c>
      <c r="F23" s="8" t="s">
        <v>53</v>
      </c>
      <c r="G23" s="3" t="s">
        <v>54</v>
      </c>
      <c r="H23" s="572">
        <v>0</v>
      </c>
      <c r="I23" s="572">
        <v>0</v>
      </c>
    </row>
    <row r="24" spans="1:9" s="68" customFormat="1" ht="24">
      <c r="A24" s="29" t="s">
        <v>55</v>
      </c>
      <c r="B24" s="68" t="s">
        <v>56</v>
      </c>
      <c r="C24" s="569">
        <v>12600</v>
      </c>
      <c r="D24" s="569">
        <v>12600</v>
      </c>
      <c r="F24" s="29" t="s">
        <v>57</v>
      </c>
      <c r="G24" s="548" t="s">
        <v>58</v>
      </c>
      <c r="H24" s="574">
        <v>0</v>
      </c>
      <c r="I24" s="574">
        <v>0</v>
      </c>
    </row>
    <row r="25" spans="1:9">
      <c r="A25" s="8" t="s">
        <v>59</v>
      </c>
      <c r="B25" s="3" t="s">
        <v>60</v>
      </c>
      <c r="C25" s="567">
        <v>-2206483.02</v>
      </c>
      <c r="D25" s="567">
        <v>-2122516.4700000002</v>
      </c>
      <c r="F25" s="8" t="s">
        <v>61</v>
      </c>
      <c r="G25" s="3" t="s">
        <v>62</v>
      </c>
      <c r="H25" s="572">
        <v>0</v>
      </c>
      <c r="I25" s="572">
        <v>0</v>
      </c>
    </row>
    <row r="26" spans="1:9">
      <c r="A26" s="8" t="s">
        <v>63</v>
      </c>
      <c r="B26" s="3" t="s">
        <v>64</v>
      </c>
      <c r="C26" s="567">
        <v>0</v>
      </c>
      <c r="D26" s="567">
        <v>0</v>
      </c>
      <c r="G26" s="1"/>
      <c r="H26" s="573"/>
      <c r="I26" s="573"/>
    </row>
    <row r="27" spans="1:9">
      <c r="A27" s="8" t="s">
        <v>65</v>
      </c>
      <c r="B27" s="3" t="s">
        <v>66</v>
      </c>
      <c r="C27" s="567">
        <v>0</v>
      </c>
      <c r="D27" s="567">
        <v>0</v>
      </c>
      <c r="G27" s="1"/>
      <c r="H27" s="573"/>
      <c r="I27" s="573"/>
    </row>
    <row r="28" spans="1:9">
      <c r="A28" s="8" t="s">
        <v>67</v>
      </c>
      <c r="B28" s="3" t="s">
        <v>68</v>
      </c>
      <c r="C28" s="567">
        <v>0</v>
      </c>
      <c r="D28" s="567">
        <v>0</v>
      </c>
      <c r="G28" s="1"/>
      <c r="H28" s="573"/>
      <c r="I28" s="573"/>
    </row>
    <row r="29" spans="1:9" ht="5.25" customHeight="1">
      <c r="C29" s="568"/>
      <c r="D29" s="567"/>
      <c r="G29" s="1"/>
      <c r="H29" s="573"/>
      <c r="I29" s="573"/>
    </row>
    <row r="30" spans="1:9" s="1" customFormat="1">
      <c r="B30" s="6" t="s">
        <v>69</v>
      </c>
      <c r="C30" s="570">
        <f>SUM(C20:C28)</f>
        <v>14072804.970000001</v>
      </c>
      <c r="D30" s="570">
        <f>SUM(D20:D28)</f>
        <v>14046293.909999998</v>
      </c>
      <c r="G30" s="6" t="s">
        <v>70</v>
      </c>
      <c r="H30" s="570">
        <f>SUM(H20:H25)</f>
        <v>0</v>
      </c>
      <c r="I30" s="570">
        <f>SUM(I20:I25)</f>
        <v>0</v>
      </c>
    </row>
    <row r="31" spans="1:9">
      <c r="C31" s="568"/>
      <c r="D31" s="567"/>
      <c r="G31" s="10" t="s">
        <v>71</v>
      </c>
      <c r="H31" s="575">
        <f>H17+H30</f>
        <v>143554.06</v>
      </c>
      <c r="I31" s="575">
        <f>I17+I30</f>
        <v>367.06</v>
      </c>
    </row>
    <row r="32" spans="1:9" ht="6.75" customHeight="1">
      <c r="D32" s="9"/>
      <c r="H32" s="573"/>
      <c r="I32" s="572"/>
    </row>
    <row r="33" spans="2:11">
      <c r="D33" s="9"/>
      <c r="F33" s="5">
        <v>3</v>
      </c>
      <c r="G33" s="1" t="s">
        <v>72</v>
      </c>
      <c r="H33" s="573"/>
      <c r="I33" s="572"/>
    </row>
    <row r="34" spans="2:11">
      <c r="D34" s="9"/>
      <c r="F34" s="5">
        <v>3.1</v>
      </c>
      <c r="G34" s="6" t="s">
        <v>73</v>
      </c>
      <c r="H34" s="576">
        <f>SUM(H35:H37)</f>
        <v>14041057.529999999</v>
      </c>
      <c r="I34" s="576">
        <f>SUM(I35:I37)</f>
        <v>14041057.529999999</v>
      </c>
    </row>
    <row r="35" spans="2:11">
      <c r="C35" s="568"/>
      <c r="D35" s="9"/>
      <c r="F35" s="8" t="s">
        <v>74</v>
      </c>
      <c r="G35" s="3" t="s">
        <v>75</v>
      </c>
      <c r="H35" s="572">
        <v>0</v>
      </c>
      <c r="I35" s="572">
        <v>0</v>
      </c>
    </row>
    <row r="36" spans="2:11">
      <c r="C36" s="568"/>
      <c r="D36" s="9"/>
      <c r="F36" s="8" t="s">
        <v>76</v>
      </c>
      <c r="G36" s="3" t="s">
        <v>77</v>
      </c>
      <c r="H36" s="572">
        <v>0</v>
      </c>
      <c r="I36" s="572">
        <v>0</v>
      </c>
    </row>
    <row r="37" spans="2:11">
      <c r="C37" s="656"/>
      <c r="D37" s="9"/>
      <c r="F37" s="8" t="s">
        <v>78</v>
      </c>
      <c r="G37" s="3" t="s">
        <v>79</v>
      </c>
      <c r="H37" s="572">
        <v>14041057.529999999</v>
      </c>
      <c r="I37" s="572">
        <v>14041057.529999999</v>
      </c>
    </row>
    <row r="38" spans="2:11">
      <c r="D38" s="9"/>
      <c r="F38" s="5">
        <v>3.2</v>
      </c>
      <c r="G38" s="6" t="s">
        <v>80</v>
      </c>
      <c r="H38" s="576">
        <f>SUM(H39:H43)</f>
        <v>-30049.060000000005</v>
      </c>
      <c r="I38" s="576">
        <f>SUM(I39:I43)</f>
        <v>53436.770000000019</v>
      </c>
    </row>
    <row r="39" spans="2:11">
      <c r="D39" s="9"/>
      <c r="F39" s="8" t="s">
        <v>81</v>
      </c>
      <c r="G39" s="3" t="s">
        <v>82</v>
      </c>
      <c r="H39" s="572">
        <v>-88336.38</v>
      </c>
      <c r="I39" s="572">
        <v>-1988692.54</v>
      </c>
      <c r="J39" s="15"/>
      <c r="K39" s="15"/>
    </row>
    <row r="40" spans="2:11">
      <c r="D40" s="9"/>
      <c r="F40" s="8" t="s">
        <v>83</v>
      </c>
      <c r="G40" s="3" t="s">
        <v>84</v>
      </c>
      <c r="H40" s="572">
        <v>58287.32</v>
      </c>
      <c r="I40" s="572">
        <v>2042129.31</v>
      </c>
    </row>
    <row r="41" spans="2:11">
      <c r="D41" s="9"/>
      <c r="F41" s="8" t="s">
        <v>85</v>
      </c>
      <c r="G41" s="3" t="s">
        <v>86</v>
      </c>
      <c r="H41" s="572">
        <v>0</v>
      </c>
      <c r="I41" s="572">
        <v>0</v>
      </c>
    </row>
    <row r="42" spans="2:11" ht="12" customHeight="1">
      <c r="D42" s="9"/>
      <c r="F42" s="8" t="s">
        <v>87</v>
      </c>
      <c r="G42" s="3" t="s">
        <v>88</v>
      </c>
      <c r="H42" s="572">
        <v>0</v>
      </c>
      <c r="I42" s="572">
        <v>0</v>
      </c>
    </row>
    <row r="43" spans="2:11">
      <c r="D43" s="9"/>
      <c r="F43" s="8" t="s">
        <v>89</v>
      </c>
      <c r="G43" s="3" t="s">
        <v>90</v>
      </c>
      <c r="H43" s="572">
        <v>0</v>
      </c>
      <c r="I43" s="572">
        <v>0</v>
      </c>
    </row>
    <row r="44" spans="2:11" ht="14.25" customHeight="1">
      <c r="D44" s="9"/>
      <c r="F44" s="5">
        <v>3.3</v>
      </c>
      <c r="G44" s="6" t="s">
        <v>91</v>
      </c>
      <c r="H44" s="576">
        <f>SUM(H45:H46)</f>
        <v>0</v>
      </c>
      <c r="I44" s="576">
        <f>SUM(I45:I46)</f>
        <v>0</v>
      </c>
    </row>
    <row r="45" spans="2:11">
      <c r="D45" s="9"/>
      <c r="F45" s="8" t="s">
        <v>92</v>
      </c>
      <c r="G45" s="3" t="s">
        <v>93</v>
      </c>
      <c r="H45" s="572">
        <v>0</v>
      </c>
      <c r="I45" s="572">
        <v>0</v>
      </c>
    </row>
    <row r="46" spans="2:11">
      <c r="D46" s="9"/>
      <c r="F46" s="8" t="s">
        <v>94</v>
      </c>
      <c r="G46" s="3" t="s">
        <v>95</v>
      </c>
      <c r="H46" s="572">
        <v>0</v>
      </c>
      <c r="I46" s="572">
        <v>0</v>
      </c>
    </row>
    <row r="47" spans="2:11">
      <c r="D47" s="9"/>
      <c r="G47" s="10" t="s">
        <v>96</v>
      </c>
      <c r="H47" s="575">
        <f>H34+H38+H44</f>
        <v>14011008.469999999</v>
      </c>
      <c r="I47" s="575">
        <f>I34+I38+I44</f>
        <v>14094494.299999999</v>
      </c>
    </row>
    <row r="48" spans="2:11">
      <c r="B48" s="10" t="s">
        <v>97</v>
      </c>
      <c r="C48" s="11">
        <f>C17+C30</f>
        <v>14154562.530000001</v>
      </c>
      <c r="D48" s="11">
        <f>D17+D30</f>
        <v>14094861.359999998</v>
      </c>
      <c r="G48" s="10" t="s">
        <v>98</v>
      </c>
      <c r="H48" s="575">
        <f>H31+H47</f>
        <v>14154562.529999999</v>
      </c>
      <c r="I48" s="575">
        <f>I31+I47</f>
        <v>14094861.359999999</v>
      </c>
      <c r="J48" s="15"/>
      <c r="K48" s="571"/>
    </row>
    <row r="49" spans="1:9" ht="6.75" customHeight="1">
      <c r="D49" s="9"/>
      <c r="H49" s="573"/>
      <c r="I49" s="572"/>
    </row>
    <row r="50" spans="1:9">
      <c r="A50" s="5">
        <v>8.1</v>
      </c>
      <c r="B50" s="1" t="s">
        <v>99</v>
      </c>
      <c r="C50" s="3"/>
      <c r="D50" s="517"/>
      <c r="F50" s="5">
        <v>8.1999999999999993</v>
      </c>
      <c r="G50" s="1" t="s">
        <v>100</v>
      </c>
      <c r="H50" s="577"/>
      <c r="I50" s="578"/>
    </row>
    <row r="51" spans="1:9">
      <c r="A51" s="8" t="s">
        <v>101</v>
      </c>
      <c r="B51" s="3" t="s">
        <v>102</v>
      </c>
      <c r="C51" s="579">
        <v>44241300</v>
      </c>
      <c r="D51" s="579">
        <v>42078647</v>
      </c>
      <c r="F51" s="8" t="s">
        <v>103</v>
      </c>
      <c r="G51" s="3" t="s">
        <v>104</v>
      </c>
      <c r="H51" s="572">
        <v>44241300</v>
      </c>
      <c r="I51" s="572">
        <v>42078647</v>
      </c>
    </row>
    <row r="52" spans="1:9">
      <c r="A52" s="8" t="s">
        <v>105</v>
      </c>
      <c r="B52" s="3" t="s">
        <v>106</v>
      </c>
      <c r="C52" s="579">
        <v>604495.64</v>
      </c>
      <c r="D52" s="579">
        <v>4314922.1399999997</v>
      </c>
      <c r="F52" s="8" t="s">
        <v>107</v>
      </c>
      <c r="G52" s="3" t="s">
        <v>108</v>
      </c>
      <c r="H52" s="572">
        <v>3444733.13</v>
      </c>
      <c r="I52" s="572">
        <v>3719255.97</v>
      </c>
    </row>
    <row r="53" spans="1:9">
      <c r="A53" s="8" t="s">
        <v>109</v>
      </c>
      <c r="B53" s="3" t="s">
        <v>110</v>
      </c>
      <c r="C53" s="579">
        <v>114847</v>
      </c>
      <c r="D53" s="579">
        <v>0</v>
      </c>
      <c r="F53" s="8" t="s">
        <v>111</v>
      </c>
      <c r="G53" s="3" t="s">
        <v>112</v>
      </c>
      <c r="H53" s="572">
        <v>3069931.93</v>
      </c>
      <c r="I53" s="572">
        <v>0</v>
      </c>
    </row>
    <row r="54" spans="1:9">
      <c r="A54" s="8" t="s">
        <v>113</v>
      </c>
      <c r="B54" s="3" t="s">
        <v>114</v>
      </c>
      <c r="C54" s="579">
        <v>43751651.359999999</v>
      </c>
      <c r="D54" s="579">
        <v>37763724.859999999</v>
      </c>
      <c r="F54" s="8" t="s">
        <v>115</v>
      </c>
      <c r="G54" s="3" t="s">
        <v>116</v>
      </c>
      <c r="H54" s="572">
        <v>43866498.799999997</v>
      </c>
      <c r="I54" s="572">
        <v>38359391.030000001</v>
      </c>
    </row>
    <row r="55" spans="1:9">
      <c r="A55" s="8" t="s">
        <v>117</v>
      </c>
      <c r="B55" s="3" t="s">
        <v>118</v>
      </c>
      <c r="C55" s="579">
        <v>43751651.359999999</v>
      </c>
      <c r="D55" s="579">
        <v>37763724.859999999</v>
      </c>
      <c r="F55" s="8" t="s">
        <v>119</v>
      </c>
      <c r="G55" s="3" t="s">
        <v>120</v>
      </c>
      <c r="H55" s="572">
        <v>43866498.799999997</v>
      </c>
      <c r="I55" s="572">
        <v>37740730.68</v>
      </c>
    </row>
    <row r="56" spans="1:9" ht="14.25" customHeight="1">
      <c r="D56" s="517"/>
      <c r="F56" s="8" t="s">
        <v>121</v>
      </c>
      <c r="G56" s="3" t="s">
        <v>122</v>
      </c>
      <c r="H56" s="572">
        <v>43866498.799999997</v>
      </c>
      <c r="I56" s="572">
        <v>37740730.68</v>
      </c>
    </row>
    <row r="57" spans="1:9">
      <c r="D57" s="9"/>
      <c r="F57" s="8" t="s">
        <v>123</v>
      </c>
      <c r="G57" s="3" t="s">
        <v>124</v>
      </c>
      <c r="H57" s="572">
        <v>43866498.799999997</v>
      </c>
      <c r="I57" s="572">
        <v>37740730.68</v>
      </c>
    </row>
    <row r="58" spans="1:9">
      <c r="B58" s="12"/>
      <c r="C58" s="12"/>
      <c r="D58" s="12"/>
      <c r="G58" s="12"/>
      <c r="H58" s="12"/>
      <c r="I58" s="12"/>
    </row>
    <row r="59" spans="1:9">
      <c r="B59" s="12"/>
      <c r="C59" s="12"/>
      <c r="D59" s="12"/>
      <c r="G59" s="12"/>
      <c r="H59" s="12"/>
      <c r="I59" s="12"/>
    </row>
    <row r="60" spans="1:9">
      <c r="D60" s="13"/>
    </row>
    <row r="61" spans="1:9">
      <c r="D61" s="13"/>
    </row>
    <row r="62" spans="1:9">
      <c r="D62" s="13"/>
    </row>
    <row r="63" spans="1:9">
      <c r="C63" s="3"/>
      <c r="D63" s="3"/>
      <c r="H63" s="3"/>
    </row>
    <row r="64" spans="1:9">
      <c r="C64" s="3"/>
      <c r="D64" s="3"/>
      <c r="H64" s="3"/>
    </row>
    <row r="89" spans="5:10">
      <c r="E89" s="4"/>
      <c r="F89" s="4"/>
    </row>
    <row r="93" spans="5:10" ht="9" customHeight="1">
      <c r="J93" s="15"/>
    </row>
    <row r="100" spans="5:6">
      <c r="E100" s="12"/>
      <c r="F100" s="12"/>
    </row>
    <row r="101" spans="5:6">
      <c r="E101" s="12"/>
      <c r="F101" s="12"/>
    </row>
    <row r="105" spans="5:6" ht="10.5" customHeight="1"/>
    <row r="106" spans="5:6" ht="6.75" customHeight="1"/>
    <row r="107" spans="5:6" ht="8.25" customHeight="1"/>
    <row r="130" ht="9.75" customHeight="1"/>
    <row r="140" ht="27.75" customHeight="1"/>
    <row r="141" ht="24" customHeight="1"/>
    <row r="142" ht="15" customHeight="1"/>
    <row r="144" ht="44.25" customHeight="1"/>
  </sheetData>
  <mergeCells count="4">
    <mergeCell ref="B1:I1"/>
    <mergeCell ref="B2:I2"/>
    <mergeCell ref="B3:I3"/>
    <mergeCell ref="B4:I4"/>
  </mergeCells>
  <printOptions horizontalCentered="1"/>
  <pageMargins left="0.23622047244094491" right="0.23622047244094491" top="0.51181102362204722" bottom="0.11811023622047245" header="0.31496062992125984" footer="0.31496062992125984"/>
  <pageSetup scale="70" orientation="landscape" r:id="rId1"/>
  <headerFooter>
    <oddHeader>&amp;L&amp;"Arial,Normal"&amp;8Estados e Información Contable&amp;R&amp;"Arial,Normal"&amp;8 02</oddHeader>
    <oddFooter>&amp;C&amp;"Arial,Normal"&amp;9“Bajo protesta de decir verdad declaramos que los Estados Financieros y sus notas, son razonablemente correctos y son responsabilidad del emisor”</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23"/>
  <sheetViews>
    <sheetView zoomScaleNormal="100" workbookViewId="0">
      <selection activeCell="M11" sqref="M11"/>
    </sheetView>
  </sheetViews>
  <sheetFormatPr defaultColWidth="10.76171875" defaultRowHeight="15"/>
  <sheetData>
    <row r="1" spans="1:8">
      <c r="A1" s="1109" t="s">
        <v>1591</v>
      </c>
      <c r="B1" s="1109"/>
      <c r="C1" s="1109"/>
      <c r="D1" s="1109"/>
      <c r="E1" s="1109"/>
      <c r="F1" s="1109"/>
      <c r="G1" s="1109"/>
      <c r="H1" s="1109"/>
    </row>
    <row r="2" spans="1:8">
      <c r="A2" s="1109" t="s">
        <v>439</v>
      </c>
      <c r="B2" s="1109"/>
      <c r="C2" s="1109"/>
      <c r="D2" s="1109"/>
      <c r="E2" s="1109"/>
      <c r="F2" s="1109"/>
      <c r="G2" s="1109"/>
      <c r="H2" s="1109"/>
    </row>
    <row r="3" spans="1:8">
      <c r="A3" s="1109" t="s">
        <v>1590</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ht="30.75" customHeight="1">
      <c r="A6" s="1122" t="s">
        <v>663</v>
      </c>
      <c r="B6" s="1123"/>
      <c r="C6" s="1123"/>
      <c r="D6" s="1123"/>
      <c r="E6" s="1123"/>
      <c r="F6" s="1123"/>
      <c r="G6" s="1123"/>
      <c r="H6" s="1124"/>
    </row>
    <row r="7" spans="1:8">
      <c r="A7" s="282" t="s">
        <v>29</v>
      </c>
      <c r="B7" s="281" t="s">
        <v>30</v>
      </c>
      <c r="C7" s="281"/>
      <c r="D7" s="281"/>
      <c r="E7" s="281"/>
      <c r="F7" s="281"/>
      <c r="G7" s="281"/>
      <c r="H7" s="283"/>
    </row>
    <row r="8" spans="1:8">
      <c r="A8" s="282" t="s">
        <v>664</v>
      </c>
      <c r="B8" s="281" t="s">
        <v>665</v>
      </c>
      <c r="C8" s="281"/>
      <c r="D8" s="281"/>
      <c r="E8" s="281"/>
      <c r="F8" s="281"/>
      <c r="G8" s="281"/>
      <c r="H8" s="283"/>
    </row>
    <row r="9" spans="1:8">
      <c r="A9" s="282" t="s">
        <v>666</v>
      </c>
      <c r="B9" s="281" t="s">
        <v>667</v>
      </c>
      <c r="C9" s="281"/>
      <c r="D9" s="281"/>
      <c r="E9" s="281"/>
      <c r="F9" s="281"/>
      <c r="G9" s="281"/>
      <c r="H9" s="283"/>
    </row>
    <row r="10" spans="1:8">
      <c r="A10" s="282" t="s">
        <v>668</v>
      </c>
      <c r="B10" s="281" t="s">
        <v>669</v>
      </c>
      <c r="C10" s="281"/>
      <c r="D10" s="281"/>
      <c r="E10" s="281"/>
      <c r="F10" s="281"/>
      <c r="G10" s="281"/>
      <c r="H10" s="283"/>
    </row>
    <row r="11" spans="1:8">
      <c r="A11" s="282" t="s">
        <v>67</v>
      </c>
      <c r="B11" s="281" t="s">
        <v>68</v>
      </c>
      <c r="C11" s="281"/>
      <c r="D11" s="281"/>
      <c r="E11" s="281"/>
      <c r="F11" s="281"/>
      <c r="G11" s="281"/>
      <c r="H11" s="283"/>
    </row>
    <row r="12" spans="1:8">
      <c r="A12" s="282" t="s">
        <v>670</v>
      </c>
      <c r="B12" s="281" t="s">
        <v>671</v>
      </c>
      <c r="C12" s="281"/>
      <c r="D12" s="281"/>
      <c r="E12" s="281"/>
      <c r="F12" s="281"/>
      <c r="G12" s="281"/>
      <c r="H12" s="283"/>
    </row>
    <row r="13" spans="1:8">
      <c r="A13" s="282" t="s">
        <v>672</v>
      </c>
      <c r="B13" s="281" t="s">
        <v>673</v>
      </c>
      <c r="C13" s="281"/>
      <c r="D13" s="281"/>
      <c r="E13" s="281"/>
      <c r="F13" s="281"/>
      <c r="G13" s="281"/>
      <c r="H13" s="283"/>
    </row>
    <row r="14" spans="1:8">
      <c r="A14" s="282" t="s">
        <v>674</v>
      </c>
      <c r="B14" s="281" t="s">
        <v>675</v>
      </c>
      <c r="C14" s="281"/>
      <c r="D14" s="281"/>
      <c r="E14" s="281"/>
      <c r="F14" s="281"/>
      <c r="G14" s="281"/>
      <c r="H14" s="283"/>
    </row>
    <row r="15" spans="1:8">
      <c r="A15" s="1136" t="s">
        <v>1956</v>
      </c>
      <c r="B15" s="1137"/>
      <c r="C15" s="1137"/>
      <c r="D15" s="1137"/>
      <c r="E15" s="1137"/>
      <c r="F15" s="1137"/>
      <c r="G15" s="1137"/>
      <c r="H15" s="1138"/>
    </row>
    <row r="16" spans="1:8">
      <c r="A16" s="1136"/>
      <c r="B16" s="1137"/>
      <c r="C16" s="1137"/>
      <c r="D16" s="1137"/>
      <c r="E16" s="1137"/>
      <c r="F16" s="1137"/>
      <c r="G16" s="1137"/>
      <c r="H16" s="1138"/>
    </row>
    <row r="17" spans="1:8">
      <c r="A17" s="1136"/>
      <c r="B17" s="1137"/>
      <c r="C17" s="1137"/>
      <c r="D17" s="1137"/>
      <c r="E17" s="1137"/>
      <c r="F17" s="1137"/>
      <c r="G17" s="1137"/>
      <c r="H17" s="1138"/>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ht="15.75" thickBot="1">
      <c r="A23" s="267"/>
      <c r="B23" s="268"/>
      <c r="C23" s="268"/>
      <c r="D23" s="268"/>
      <c r="E23" s="268"/>
      <c r="F23" s="268"/>
      <c r="G23" s="268"/>
      <c r="H23" s="269"/>
    </row>
  </sheetData>
  <mergeCells count="5">
    <mergeCell ref="A1:H1"/>
    <mergeCell ref="A2:H2"/>
    <mergeCell ref="A3:H3"/>
    <mergeCell ref="A6:H6"/>
    <mergeCell ref="A15:H17"/>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Desglose&amp;R&amp;"Arial,Normal"&amp;8 7.I.11</oddHeader>
    <oddFooter>&amp;C“Bajo protesta de decir verdad declaramos que los Estados Financieros y sus notas, son razonablemente correctos y son responsabilidad del emisor”</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40"/>
  <sheetViews>
    <sheetView zoomScale="130" zoomScaleNormal="130" workbookViewId="0">
      <selection activeCell="E12" sqref="E12"/>
    </sheetView>
  </sheetViews>
  <sheetFormatPr defaultColWidth="11.43359375" defaultRowHeight="13.5"/>
  <cols>
    <col min="1" max="1" width="12.23828125" style="733" customWidth="1"/>
    <col min="2" max="2" width="9.81640625" style="134" customWidth="1"/>
    <col min="3" max="3" width="9.01171875" style="134" customWidth="1"/>
    <col min="4" max="4" width="12.10546875" style="729" customWidth="1"/>
    <col min="5" max="5" width="22.59765625" style="134" customWidth="1"/>
    <col min="6" max="6" width="25.69140625" style="733" customWidth="1"/>
    <col min="7" max="7" width="13.98828125" style="134" customWidth="1"/>
    <col min="8" max="8" width="11.43359375" style="134" customWidth="1"/>
    <col min="9" max="9" width="15.6015625" style="134" customWidth="1"/>
    <col min="10" max="16384" width="11.43359375" style="134"/>
  </cols>
  <sheetData>
    <row r="1" spans="1:9">
      <c r="A1" s="730"/>
      <c r="B1" s="133"/>
      <c r="C1" s="133"/>
      <c r="D1" s="726"/>
      <c r="E1" s="133"/>
      <c r="F1" s="730"/>
      <c r="G1" s="133"/>
      <c r="H1" s="133"/>
    </row>
    <row r="2" spans="1:9">
      <c r="A2" s="1141" t="s">
        <v>1591</v>
      </c>
      <c r="B2" s="1141"/>
      <c r="C2" s="1141"/>
      <c r="D2" s="1141"/>
      <c r="E2" s="1141"/>
      <c r="F2" s="1141"/>
      <c r="G2" s="1141"/>
      <c r="H2" s="1141"/>
      <c r="I2" s="1141"/>
    </row>
    <row r="3" spans="1:9">
      <c r="A3" s="1141" t="s">
        <v>639</v>
      </c>
      <c r="B3" s="1141"/>
      <c r="C3" s="1141"/>
      <c r="D3" s="1141"/>
      <c r="E3" s="1141"/>
      <c r="F3" s="1141"/>
      <c r="G3" s="1141"/>
      <c r="H3" s="1141"/>
      <c r="I3" s="1141"/>
    </row>
    <row r="4" spans="1:9">
      <c r="A4" s="1141" t="s">
        <v>1601</v>
      </c>
      <c r="B4" s="1141"/>
      <c r="C4" s="1141"/>
      <c r="D4" s="1141"/>
      <c r="E4" s="1141"/>
      <c r="F4" s="1141"/>
      <c r="G4" s="1141"/>
      <c r="H4" s="1141"/>
      <c r="I4" s="1141"/>
    </row>
    <row r="6" spans="1:9" ht="14.25" thickBot="1">
      <c r="A6" s="730"/>
      <c r="B6" s="133"/>
      <c r="C6" s="133"/>
      <c r="D6" s="726"/>
      <c r="E6" s="133"/>
      <c r="F6" s="730"/>
      <c r="G6" s="133"/>
      <c r="H6" s="133"/>
      <c r="I6" s="135"/>
    </row>
    <row r="7" spans="1:9" ht="15" customHeight="1">
      <c r="A7" s="1142" t="s">
        <v>598</v>
      </c>
      <c r="B7" s="1144" t="s">
        <v>599</v>
      </c>
      <c r="C7" s="1145"/>
      <c r="D7" s="1146" t="s">
        <v>602</v>
      </c>
      <c r="E7" s="1146" t="s">
        <v>469</v>
      </c>
      <c r="F7" s="1148" t="s">
        <v>244</v>
      </c>
      <c r="G7" s="1150" t="s">
        <v>603</v>
      </c>
      <c r="H7" s="1148" t="s">
        <v>604</v>
      </c>
      <c r="I7" s="1139" t="s">
        <v>470</v>
      </c>
    </row>
    <row r="8" spans="1:9" ht="26.25" customHeight="1">
      <c r="A8" s="1143"/>
      <c r="B8" s="136" t="s">
        <v>600</v>
      </c>
      <c r="C8" s="137" t="s">
        <v>601</v>
      </c>
      <c r="D8" s="1147"/>
      <c r="E8" s="1147"/>
      <c r="F8" s="1149"/>
      <c r="G8" s="1151"/>
      <c r="H8" s="1149"/>
      <c r="I8" s="1140"/>
    </row>
    <row r="9" spans="1:9" ht="35.25">
      <c r="A9" s="734" t="s">
        <v>2101</v>
      </c>
      <c r="B9" s="203">
        <v>44562</v>
      </c>
      <c r="C9" s="204" t="s">
        <v>1961</v>
      </c>
      <c r="D9" s="204" t="s">
        <v>2099</v>
      </c>
      <c r="E9" s="205" t="s">
        <v>2102</v>
      </c>
      <c r="F9" s="204" t="s">
        <v>2103</v>
      </c>
      <c r="G9" s="206">
        <v>-1</v>
      </c>
      <c r="H9" s="206"/>
      <c r="I9" s="199">
        <v>-1</v>
      </c>
    </row>
    <row r="10" spans="1:9" ht="24">
      <c r="A10" s="735" t="s">
        <v>2097</v>
      </c>
      <c r="B10" s="207">
        <v>44809</v>
      </c>
      <c r="C10" s="208" t="s">
        <v>2100</v>
      </c>
      <c r="D10" s="208" t="s">
        <v>2099</v>
      </c>
      <c r="E10" s="202" t="s">
        <v>2098</v>
      </c>
      <c r="F10" s="208" t="s">
        <v>2104</v>
      </c>
      <c r="G10" s="209">
        <v>200</v>
      </c>
      <c r="H10" s="209"/>
      <c r="I10" s="200">
        <v>200</v>
      </c>
    </row>
    <row r="11" spans="1:9">
      <c r="A11" s="735" t="s">
        <v>2105</v>
      </c>
      <c r="B11" s="207">
        <v>44562</v>
      </c>
      <c r="C11" s="208" t="s">
        <v>1961</v>
      </c>
      <c r="D11" s="208" t="s">
        <v>2099</v>
      </c>
      <c r="E11" s="202" t="s">
        <v>2095</v>
      </c>
      <c r="F11" s="208" t="s">
        <v>2094</v>
      </c>
      <c r="G11" s="209">
        <v>364.67</v>
      </c>
      <c r="H11" s="209"/>
      <c r="I11" s="200">
        <v>364.67</v>
      </c>
    </row>
    <row r="12" spans="1:9">
      <c r="A12" s="735" t="s">
        <v>2106</v>
      </c>
      <c r="B12" s="207">
        <v>44562</v>
      </c>
      <c r="C12" s="208" t="s">
        <v>1961</v>
      </c>
      <c r="D12" s="208" t="s">
        <v>2099</v>
      </c>
      <c r="E12" s="202" t="s">
        <v>2107</v>
      </c>
      <c r="F12" s="208" t="s">
        <v>2108</v>
      </c>
      <c r="G12" s="209">
        <v>-21.26</v>
      </c>
      <c r="H12" s="209"/>
      <c r="I12" s="200">
        <v>-21.26</v>
      </c>
    </row>
    <row r="13" spans="1:9">
      <c r="A13" s="735" t="s">
        <v>2109</v>
      </c>
      <c r="B13" s="207">
        <v>44562</v>
      </c>
      <c r="C13" s="208" t="s">
        <v>1961</v>
      </c>
      <c r="D13" s="208" t="s">
        <v>2099</v>
      </c>
      <c r="E13" s="202" t="s">
        <v>2110</v>
      </c>
      <c r="F13" s="208" t="s">
        <v>2108</v>
      </c>
      <c r="G13" s="209">
        <v>-1</v>
      </c>
      <c r="H13" s="209"/>
      <c r="I13" s="200">
        <v>-1</v>
      </c>
    </row>
    <row r="14" spans="1:9" ht="24">
      <c r="A14" s="735" t="s">
        <v>2111</v>
      </c>
      <c r="B14" s="207">
        <v>44562</v>
      </c>
      <c r="C14" s="208" t="s">
        <v>1961</v>
      </c>
      <c r="D14" s="208" t="s">
        <v>2099</v>
      </c>
      <c r="E14" s="202" t="s">
        <v>2112</v>
      </c>
      <c r="F14" s="208" t="s">
        <v>2094</v>
      </c>
      <c r="G14" s="209">
        <v>-0.01</v>
      </c>
      <c r="H14" s="209"/>
      <c r="I14" s="200">
        <v>-0.01</v>
      </c>
    </row>
    <row r="15" spans="1:9" ht="24">
      <c r="A15" s="735" t="s">
        <v>2105</v>
      </c>
      <c r="B15" s="207">
        <v>44562</v>
      </c>
      <c r="C15" s="208" t="s">
        <v>1961</v>
      </c>
      <c r="D15" s="208" t="s">
        <v>2099</v>
      </c>
      <c r="E15" s="202" t="s">
        <v>2113</v>
      </c>
      <c r="F15" s="208" t="s">
        <v>2094</v>
      </c>
      <c r="G15" s="209">
        <v>-0.01</v>
      </c>
      <c r="H15" s="209"/>
      <c r="I15" s="200">
        <v>-0.01</v>
      </c>
    </row>
    <row r="16" spans="1:9">
      <c r="A16" s="735" t="s">
        <v>2114</v>
      </c>
      <c r="B16" s="207" t="s">
        <v>2115</v>
      </c>
      <c r="C16" s="208" t="s">
        <v>2115</v>
      </c>
      <c r="D16" s="208" t="s">
        <v>2115</v>
      </c>
      <c r="E16" s="202" t="s">
        <v>2096</v>
      </c>
      <c r="F16" s="208" t="s">
        <v>2108</v>
      </c>
      <c r="G16" s="209">
        <v>109069.55</v>
      </c>
      <c r="H16" s="209"/>
      <c r="I16" s="200">
        <v>109069.55</v>
      </c>
    </row>
    <row r="17" spans="1:10" ht="24">
      <c r="A17" s="735" t="s">
        <v>2116</v>
      </c>
      <c r="B17" s="207" t="s">
        <v>2115</v>
      </c>
      <c r="C17" s="208" t="s">
        <v>2115</v>
      </c>
      <c r="D17" s="208" t="s">
        <v>2115</v>
      </c>
      <c r="E17" s="202" t="s">
        <v>2112</v>
      </c>
      <c r="F17" s="208" t="s">
        <v>2094</v>
      </c>
      <c r="G17" s="209">
        <v>-1358.76</v>
      </c>
      <c r="H17" s="209"/>
      <c r="I17" s="200">
        <v>-1358.76</v>
      </c>
    </row>
    <row r="18" spans="1:10" ht="24">
      <c r="A18" s="735" t="s">
        <v>2117</v>
      </c>
      <c r="B18" s="207" t="s">
        <v>2115</v>
      </c>
      <c r="C18" s="208" t="s">
        <v>2115</v>
      </c>
      <c r="D18" s="208" t="s">
        <v>2115</v>
      </c>
      <c r="E18" s="202" t="s">
        <v>2118</v>
      </c>
      <c r="F18" s="208" t="s">
        <v>2094</v>
      </c>
      <c r="G18" s="209">
        <v>16984.689999999999</v>
      </c>
      <c r="H18" s="209"/>
      <c r="I18" s="200">
        <v>16984.689999999999</v>
      </c>
    </row>
    <row r="19" spans="1:10" ht="24">
      <c r="A19" s="735" t="s">
        <v>2119</v>
      </c>
      <c r="B19" s="207" t="s">
        <v>2115</v>
      </c>
      <c r="C19" s="208" t="s">
        <v>2115</v>
      </c>
      <c r="D19" s="208" t="s">
        <v>2115</v>
      </c>
      <c r="E19" s="202" t="s">
        <v>2120</v>
      </c>
      <c r="F19" s="208" t="s">
        <v>2094</v>
      </c>
      <c r="G19" s="209">
        <v>17134.96</v>
      </c>
      <c r="H19" s="209"/>
      <c r="I19" s="200">
        <v>17134.96</v>
      </c>
    </row>
    <row r="20" spans="1:10">
      <c r="A20" s="735" t="s">
        <v>2121</v>
      </c>
      <c r="B20" s="207" t="s">
        <v>2115</v>
      </c>
      <c r="C20" s="208" t="s">
        <v>2115</v>
      </c>
      <c r="D20" s="208" t="s">
        <v>2115</v>
      </c>
      <c r="E20" s="202" t="s">
        <v>2122</v>
      </c>
      <c r="F20" s="208" t="s">
        <v>2094</v>
      </c>
      <c r="G20" s="209">
        <v>-78.599999999999994</v>
      </c>
      <c r="H20" s="209"/>
      <c r="I20" s="200">
        <v>-78.599999999999994</v>
      </c>
    </row>
    <row r="21" spans="1:10">
      <c r="A21" s="735" t="s">
        <v>2123</v>
      </c>
      <c r="B21" s="207" t="s">
        <v>2115</v>
      </c>
      <c r="C21" s="208" t="s">
        <v>2115</v>
      </c>
      <c r="D21" s="208" t="s">
        <v>2115</v>
      </c>
      <c r="E21" s="202" t="s">
        <v>2124</v>
      </c>
      <c r="F21" s="208" t="s">
        <v>2094</v>
      </c>
      <c r="G21" s="209">
        <v>982.46</v>
      </c>
      <c r="H21" s="209"/>
      <c r="I21" s="200">
        <v>982.46</v>
      </c>
    </row>
    <row r="22" spans="1:10">
      <c r="A22" s="735" t="s">
        <v>2125</v>
      </c>
      <c r="B22" s="207" t="s">
        <v>2115</v>
      </c>
      <c r="C22" s="208" t="s">
        <v>2115</v>
      </c>
      <c r="D22" s="208" t="s">
        <v>2115</v>
      </c>
      <c r="E22" s="202" t="s">
        <v>2126</v>
      </c>
      <c r="F22" s="208" t="s">
        <v>2094</v>
      </c>
      <c r="G22" s="209">
        <v>-392.99</v>
      </c>
      <c r="H22" s="209"/>
      <c r="I22" s="200">
        <v>-392.99</v>
      </c>
    </row>
    <row r="23" spans="1:10">
      <c r="A23" s="735" t="s">
        <v>2127</v>
      </c>
      <c r="B23" s="207" t="s">
        <v>2115</v>
      </c>
      <c r="C23" s="208" t="s">
        <v>2115</v>
      </c>
      <c r="D23" s="208" t="s">
        <v>2115</v>
      </c>
      <c r="E23" s="202" t="s">
        <v>2128</v>
      </c>
      <c r="F23" s="208" t="s">
        <v>2094</v>
      </c>
      <c r="G23" s="209">
        <v>-72.41</v>
      </c>
      <c r="H23" s="209"/>
      <c r="I23" s="200">
        <v>-72.41</v>
      </c>
    </row>
    <row r="24" spans="1:10">
      <c r="A24" s="735" t="s">
        <v>2129</v>
      </c>
      <c r="B24" s="207" t="s">
        <v>2115</v>
      </c>
      <c r="C24" s="208" t="s">
        <v>2115</v>
      </c>
      <c r="D24" s="208" t="s">
        <v>2115</v>
      </c>
      <c r="E24" s="202" t="s">
        <v>2130</v>
      </c>
      <c r="F24" s="208" t="s">
        <v>2094</v>
      </c>
      <c r="G24" s="209">
        <v>905.17</v>
      </c>
      <c r="H24" s="209"/>
      <c r="I24" s="200">
        <v>905.17</v>
      </c>
    </row>
    <row r="25" spans="1:10">
      <c r="A25" s="735" t="s">
        <v>2131</v>
      </c>
      <c r="B25" s="207" t="s">
        <v>2115</v>
      </c>
      <c r="C25" s="208" t="s">
        <v>2115</v>
      </c>
      <c r="D25" s="208" t="s">
        <v>2115</v>
      </c>
      <c r="E25" s="202" t="s">
        <v>2132</v>
      </c>
      <c r="F25" s="208" t="s">
        <v>2094</v>
      </c>
      <c r="G25" s="209">
        <v>-362.07</v>
      </c>
      <c r="H25" s="209"/>
      <c r="I25" s="200">
        <v>-362.07</v>
      </c>
    </row>
    <row r="26" spans="1:10">
      <c r="A26" s="735" t="s">
        <v>2133</v>
      </c>
      <c r="B26" s="207" t="s">
        <v>2115</v>
      </c>
      <c r="C26" s="208" t="s">
        <v>2115</v>
      </c>
      <c r="D26" s="208" t="s">
        <v>2115</v>
      </c>
      <c r="E26" s="202" t="s">
        <v>2134</v>
      </c>
      <c r="F26" s="208" t="s">
        <v>2108</v>
      </c>
      <c r="G26" s="209">
        <v>0.16</v>
      </c>
      <c r="H26" s="209"/>
      <c r="I26" s="200">
        <v>0.16</v>
      </c>
    </row>
    <row r="27" spans="1:10">
      <c r="A27" s="735" t="s">
        <v>2135</v>
      </c>
      <c r="B27" s="207" t="s">
        <v>2115</v>
      </c>
      <c r="C27" s="208" t="s">
        <v>2115</v>
      </c>
      <c r="D27" s="208" t="s">
        <v>2115</v>
      </c>
      <c r="E27" s="202" t="s">
        <v>2136</v>
      </c>
      <c r="F27" s="208" t="s">
        <v>2108</v>
      </c>
      <c r="G27" s="209">
        <v>175</v>
      </c>
      <c r="H27" s="209"/>
      <c r="I27" s="200">
        <v>175</v>
      </c>
    </row>
    <row r="28" spans="1:10" ht="24">
      <c r="A28" s="738" t="s">
        <v>2137</v>
      </c>
      <c r="B28" s="739" t="s">
        <v>2115</v>
      </c>
      <c r="C28" s="740" t="s">
        <v>2115</v>
      </c>
      <c r="D28" s="740" t="s">
        <v>2115</v>
      </c>
      <c r="E28" s="741" t="s">
        <v>2138</v>
      </c>
      <c r="F28" s="740" t="s">
        <v>2104</v>
      </c>
      <c r="G28" s="742">
        <v>25.49</v>
      </c>
      <c r="H28" s="742"/>
      <c r="I28" s="743">
        <v>25.49</v>
      </c>
    </row>
    <row r="29" spans="1:10" ht="24">
      <c r="A29" s="735" t="s">
        <v>2139</v>
      </c>
      <c r="B29" s="207" t="s">
        <v>2115</v>
      </c>
      <c r="C29" s="208" t="s">
        <v>2115</v>
      </c>
      <c r="D29" s="208" t="s">
        <v>2115</v>
      </c>
      <c r="E29" s="202" t="s">
        <v>2140</v>
      </c>
      <c r="F29" s="208" t="s">
        <v>2104</v>
      </c>
      <c r="G29" s="209">
        <v>0.01</v>
      </c>
      <c r="H29" s="209"/>
      <c r="I29" s="200">
        <v>0.01</v>
      </c>
    </row>
    <row r="30" spans="1:10" ht="24">
      <c r="A30" s="735" t="s">
        <v>2141</v>
      </c>
      <c r="B30" s="207" t="s">
        <v>2115</v>
      </c>
      <c r="C30" s="208" t="s">
        <v>2115</v>
      </c>
      <c r="D30" s="208" t="s">
        <v>2115</v>
      </c>
      <c r="E30" s="202" t="s">
        <v>1964</v>
      </c>
      <c r="F30" s="208" t="s">
        <v>2104</v>
      </c>
      <c r="G30" s="209">
        <v>0.01</v>
      </c>
      <c r="H30" s="209"/>
      <c r="I30" s="200">
        <v>0.01</v>
      </c>
    </row>
    <row r="31" spans="1:10" ht="14.25" thickBot="1">
      <c r="A31" s="736"/>
      <c r="B31" s="210"/>
      <c r="C31" s="210"/>
      <c r="D31" s="727"/>
      <c r="E31" s="210"/>
      <c r="F31" s="731" t="s">
        <v>214</v>
      </c>
      <c r="G31" s="211">
        <f>SUM(G9:G30)</f>
        <v>143554.06000000003</v>
      </c>
      <c r="H31" s="211"/>
      <c r="I31" s="201">
        <f>SUM(I9:I30)</f>
        <v>143554.06000000003</v>
      </c>
      <c r="J31" s="737">
        <f>+I31-'2'!H17</f>
        <v>0</v>
      </c>
    </row>
    <row r="32" spans="1:10">
      <c r="A32" s="730"/>
      <c r="B32" s="133"/>
      <c r="C32" s="133"/>
      <c r="D32" s="726"/>
      <c r="E32" s="133"/>
      <c r="F32" s="730"/>
      <c r="G32" s="133"/>
      <c r="H32" s="133"/>
      <c r="I32" s="133"/>
    </row>
    <row r="33" spans="1:9">
      <c r="A33" s="730"/>
      <c r="B33" s="133"/>
      <c r="C33" s="133"/>
      <c r="D33" s="726"/>
      <c r="E33" s="133"/>
      <c r="F33" s="730"/>
      <c r="G33" s="133"/>
      <c r="H33" s="133"/>
      <c r="I33" s="133"/>
    </row>
    <row r="34" spans="1:9">
      <c r="A34" s="996"/>
      <c r="B34" s="996"/>
      <c r="C34" s="996"/>
      <c r="D34" s="996"/>
      <c r="E34" s="996"/>
      <c r="F34" s="996"/>
      <c r="G34" s="996"/>
      <c r="H34" s="996"/>
      <c r="I34" s="996"/>
    </row>
    <row r="35" spans="1:9">
      <c r="A35" s="730"/>
      <c r="B35" s="133"/>
      <c r="C35" s="133"/>
      <c r="D35" s="726"/>
      <c r="E35" s="133"/>
      <c r="F35" s="730"/>
      <c r="G35" s="133"/>
      <c r="H35" s="133"/>
      <c r="I35" s="133"/>
    </row>
    <row r="36" spans="1:9">
      <c r="A36" s="730"/>
      <c r="B36" s="133"/>
      <c r="C36" s="133"/>
      <c r="D36" s="726"/>
      <c r="E36" s="133"/>
      <c r="F36" s="730"/>
      <c r="G36" s="133"/>
      <c r="H36" s="133"/>
      <c r="I36" s="133"/>
    </row>
    <row r="37" spans="1:9">
      <c r="A37" s="730"/>
      <c r="B37" s="133"/>
      <c r="C37" s="133"/>
      <c r="D37" s="726"/>
      <c r="E37" s="133"/>
      <c r="F37" s="730"/>
      <c r="G37" s="133"/>
      <c r="H37" s="133"/>
      <c r="I37" s="133"/>
    </row>
    <row r="38" spans="1:9">
      <c r="A38" s="730"/>
      <c r="B38" s="133"/>
      <c r="C38" s="133"/>
      <c r="D38" s="726"/>
      <c r="E38" s="133"/>
      <c r="F38" s="730"/>
      <c r="G38" s="133"/>
      <c r="H38" s="133"/>
      <c r="I38" s="133"/>
    </row>
    <row r="39" spans="1:9">
      <c r="B39" s="3"/>
      <c r="C39" s="3"/>
      <c r="D39" s="728"/>
      <c r="E39" s="3"/>
      <c r="F39" s="732"/>
      <c r="G39" s="138"/>
      <c r="H39" s="138"/>
      <c r="I39" s="138"/>
    </row>
    <row r="40" spans="1:9" ht="28.5" customHeight="1"/>
  </sheetData>
  <mergeCells count="12">
    <mergeCell ref="I7:I8"/>
    <mergeCell ref="A34:I34"/>
    <mergeCell ref="A2:I2"/>
    <mergeCell ref="A3:I3"/>
    <mergeCell ref="A4:I4"/>
    <mergeCell ref="A7:A8"/>
    <mergeCell ref="B7:C7"/>
    <mergeCell ref="D7:D8"/>
    <mergeCell ref="E7:E8"/>
    <mergeCell ref="F7:F8"/>
    <mergeCell ref="G7:G8"/>
    <mergeCell ref="H7:H8"/>
  </mergeCells>
  <printOptions horizontalCentered="1"/>
  <pageMargins left="0.55118110236220474" right="0.55118110236220474" top="0.59055118110236227" bottom="0.74803149606299213" header="0.31496062992125984" footer="0.31496062992125984"/>
  <pageSetup scale="97" fitToHeight="2" orientation="landscape" r:id="rId1"/>
  <headerFooter>
    <oddHeader>&amp;L&amp;"Arial,Normal"&amp;8Estados e Información Contable
Notas de Desglose&amp;R&amp;"Arial,Normal"&amp;8 07.I.12</oddHeader>
    <oddFooter>&amp;C“Bajo protesta de decir verdad declaramos que los Estados Financieros y sus notas, son razonablemente correctos y son responsabilidad del emisor”</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29"/>
  <sheetViews>
    <sheetView zoomScale="130" zoomScaleNormal="130" workbookViewId="0">
      <selection activeCell="A25" sqref="A25:H27"/>
    </sheetView>
  </sheetViews>
  <sheetFormatPr defaultColWidth="10.76171875" defaultRowHeight="15"/>
  <sheetData>
    <row r="1" spans="1:8">
      <c r="A1" s="1109" t="s">
        <v>1591</v>
      </c>
      <c r="B1" s="1109"/>
      <c r="C1" s="1109"/>
      <c r="D1" s="1109"/>
      <c r="E1" s="1109"/>
      <c r="F1" s="1109"/>
      <c r="G1" s="1109"/>
      <c r="H1" s="1109"/>
    </row>
    <row r="2" spans="1:8">
      <c r="A2" s="1109" t="s">
        <v>676</v>
      </c>
      <c r="B2" s="1109"/>
      <c r="C2" s="1109"/>
      <c r="D2" s="1109"/>
      <c r="E2" s="1109"/>
      <c r="F2" s="1109"/>
      <c r="G2" s="1109"/>
      <c r="H2" s="1109"/>
    </row>
    <row r="3" spans="1:8">
      <c r="A3" s="1109" t="s">
        <v>1590</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ht="30.75" customHeight="1">
      <c r="A8" s="1122" t="s">
        <v>677</v>
      </c>
      <c r="B8" s="1123"/>
      <c r="C8" s="1123"/>
      <c r="D8" s="1123"/>
      <c r="E8" s="1123"/>
      <c r="F8" s="1123"/>
      <c r="G8" s="1123"/>
      <c r="H8" s="1124"/>
    </row>
    <row r="9" spans="1:8">
      <c r="A9" s="282"/>
      <c r="B9" s="281"/>
      <c r="C9" s="281"/>
      <c r="D9" s="281"/>
      <c r="E9" s="281"/>
      <c r="F9" s="281"/>
      <c r="G9" s="281"/>
      <c r="H9" s="283"/>
    </row>
    <row r="10" spans="1:8">
      <c r="A10" s="282" t="s">
        <v>27</v>
      </c>
      <c r="B10" s="281" t="s">
        <v>28</v>
      </c>
      <c r="C10" s="281"/>
      <c r="D10" s="281"/>
      <c r="E10" s="281"/>
      <c r="F10" s="281"/>
      <c r="G10" s="281"/>
      <c r="H10" s="283"/>
    </row>
    <row r="11" spans="1:8">
      <c r="A11" s="282" t="s">
        <v>678</v>
      </c>
      <c r="B11" s="281" t="s">
        <v>679</v>
      </c>
      <c r="C11" s="281"/>
      <c r="D11" s="281"/>
      <c r="E11" s="281"/>
      <c r="F11" s="281"/>
      <c r="G11" s="281"/>
      <c r="H11" s="283"/>
    </row>
    <row r="12" spans="1:8">
      <c r="A12" s="282" t="s">
        <v>680</v>
      </c>
      <c r="B12" s="281" t="s">
        <v>681</v>
      </c>
      <c r="C12" s="281"/>
      <c r="D12" s="281"/>
      <c r="E12" s="281"/>
      <c r="F12" s="281"/>
      <c r="G12" s="281"/>
      <c r="H12" s="283"/>
    </row>
    <row r="13" spans="1:8">
      <c r="A13" s="282" t="s">
        <v>682</v>
      </c>
      <c r="B13" s="281" t="s">
        <v>683</v>
      </c>
      <c r="C13" s="281"/>
      <c r="D13" s="281"/>
      <c r="E13" s="281"/>
      <c r="F13" s="281"/>
      <c r="G13" s="281"/>
      <c r="H13" s="283"/>
    </row>
    <row r="14" spans="1:8">
      <c r="A14" s="282" t="s">
        <v>684</v>
      </c>
      <c r="B14" s="281" t="s">
        <v>685</v>
      </c>
      <c r="C14" s="281"/>
      <c r="D14" s="281"/>
      <c r="E14" s="281"/>
      <c r="F14" s="281"/>
      <c r="G14" s="281"/>
      <c r="H14" s="283"/>
    </row>
    <row r="15" spans="1:8">
      <c r="A15" s="282" t="s">
        <v>686</v>
      </c>
      <c r="B15" s="281" t="s">
        <v>687</v>
      </c>
      <c r="C15" s="281"/>
      <c r="D15" s="281"/>
      <c r="E15" s="281"/>
      <c r="F15" s="281"/>
      <c r="G15" s="281"/>
      <c r="H15" s="283"/>
    </row>
    <row r="16" spans="1:8">
      <c r="A16" s="282" t="s">
        <v>688</v>
      </c>
      <c r="B16" s="281" t="s">
        <v>689</v>
      </c>
      <c r="C16" s="281"/>
      <c r="D16" s="281"/>
      <c r="E16" s="281"/>
      <c r="F16" s="281"/>
      <c r="G16" s="281"/>
      <c r="H16" s="283"/>
    </row>
    <row r="17" spans="1:8">
      <c r="A17" s="282" t="s">
        <v>57</v>
      </c>
      <c r="B17" s="281" t="s">
        <v>690</v>
      </c>
      <c r="C17" s="281"/>
      <c r="D17" s="281"/>
      <c r="E17" s="281"/>
      <c r="F17" s="281"/>
      <c r="G17" s="281"/>
      <c r="H17" s="283"/>
    </row>
    <row r="18" spans="1:8">
      <c r="A18" s="282" t="s">
        <v>691</v>
      </c>
      <c r="B18" s="281" t="s">
        <v>692</v>
      </c>
      <c r="C18" s="281"/>
      <c r="D18" s="281"/>
      <c r="E18" s="281"/>
      <c r="F18" s="281"/>
      <c r="G18" s="281"/>
      <c r="H18" s="283"/>
    </row>
    <row r="19" spans="1:8">
      <c r="A19" s="265" t="s">
        <v>693</v>
      </c>
      <c r="B19" s="129" t="s">
        <v>694</v>
      </c>
      <c r="C19" s="129"/>
      <c r="D19" s="129"/>
      <c r="E19" s="129"/>
      <c r="F19" s="129"/>
      <c r="G19" s="129"/>
      <c r="H19" s="266"/>
    </row>
    <row r="20" spans="1:8">
      <c r="A20" s="265" t="s">
        <v>695</v>
      </c>
      <c r="B20" s="129" t="s">
        <v>696</v>
      </c>
      <c r="C20" s="129"/>
      <c r="D20" s="129"/>
      <c r="E20" s="129"/>
      <c r="F20" s="129"/>
      <c r="G20" s="129"/>
      <c r="H20" s="266"/>
    </row>
    <row r="21" spans="1:8">
      <c r="A21" s="265" t="s">
        <v>697</v>
      </c>
      <c r="B21" s="129" t="s">
        <v>698</v>
      </c>
      <c r="C21" s="129"/>
      <c r="D21" s="129"/>
      <c r="E21" s="129"/>
      <c r="F21" s="129"/>
      <c r="G21" s="129"/>
      <c r="H21" s="266"/>
    </row>
    <row r="22" spans="1:8">
      <c r="A22" s="265" t="s">
        <v>699</v>
      </c>
      <c r="B22" s="129" t="s">
        <v>700</v>
      </c>
      <c r="C22" s="129"/>
      <c r="D22" s="129"/>
      <c r="E22" s="129"/>
      <c r="F22" s="129"/>
      <c r="G22" s="129"/>
      <c r="H22" s="266"/>
    </row>
    <row r="23" spans="1:8">
      <c r="A23" s="265" t="s">
        <v>701</v>
      </c>
      <c r="B23" s="129" t="s">
        <v>702</v>
      </c>
      <c r="C23" s="129"/>
      <c r="D23" s="129"/>
      <c r="E23" s="129"/>
      <c r="F23" s="129"/>
      <c r="G23" s="129"/>
      <c r="H23" s="266"/>
    </row>
    <row r="24" spans="1:8">
      <c r="A24" s="265"/>
      <c r="B24" s="129"/>
      <c r="C24" s="129"/>
      <c r="D24" s="129"/>
      <c r="E24" s="129"/>
      <c r="F24" s="129"/>
      <c r="G24" s="129"/>
      <c r="H24" s="266"/>
    </row>
    <row r="25" spans="1:8">
      <c r="A25" s="1136" t="s">
        <v>1956</v>
      </c>
      <c r="B25" s="1137"/>
      <c r="C25" s="1137"/>
      <c r="D25" s="1137"/>
      <c r="E25" s="1137"/>
      <c r="F25" s="1137"/>
      <c r="G25" s="1137"/>
      <c r="H25" s="1138"/>
    </row>
    <row r="26" spans="1:8">
      <c r="A26" s="1136"/>
      <c r="B26" s="1137"/>
      <c r="C26" s="1137"/>
      <c r="D26" s="1137"/>
      <c r="E26" s="1137"/>
      <c r="F26" s="1137"/>
      <c r="G26" s="1137"/>
      <c r="H26" s="1138"/>
    </row>
    <row r="27" spans="1:8">
      <c r="A27" s="1136"/>
      <c r="B27" s="1137"/>
      <c r="C27" s="1137"/>
      <c r="D27" s="1137"/>
      <c r="E27" s="1137"/>
      <c r="F27" s="1137"/>
      <c r="G27" s="1137"/>
      <c r="H27" s="1138"/>
    </row>
    <row r="28" spans="1:8">
      <c r="A28" s="265"/>
      <c r="B28" s="129"/>
      <c r="C28" s="129"/>
      <c r="D28" s="129"/>
      <c r="E28" s="129"/>
      <c r="F28" s="129"/>
      <c r="G28" s="129"/>
      <c r="H28" s="266"/>
    </row>
    <row r="29" spans="1:8" ht="15.75" thickBot="1">
      <c r="A29" s="267"/>
      <c r="B29" s="268"/>
      <c r="C29" s="268"/>
      <c r="D29" s="268"/>
      <c r="E29" s="268"/>
      <c r="F29" s="268"/>
      <c r="G29" s="268"/>
      <c r="H29" s="269"/>
    </row>
  </sheetData>
  <mergeCells count="5">
    <mergeCell ref="A1:H1"/>
    <mergeCell ref="A2:H2"/>
    <mergeCell ref="A3:H3"/>
    <mergeCell ref="A8:H8"/>
    <mergeCell ref="A25:H27"/>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Desglose&amp;R&amp;"Arial,Normal"&amp;8 7.I.13</oddHeader>
    <oddFooter>&amp;C“Bajo protesta de decir verdad declaramos que los Estados Financieros y sus notas, son razonablemente correctos y son responsabilidad del emisor”</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26"/>
  <sheetViews>
    <sheetView zoomScaleNormal="100" workbookViewId="0">
      <selection activeCell="K34" sqref="K34"/>
    </sheetView>
  </sheetViews>
  <sheetFormatPr defaultColWidth="10.76171875" defaultRowHeight="15"/>
  <sheetData>
    <row r="1" spans="1:8">
      <c r="A1" s="1109" t="s">
        <v>1591</v>
      </c>
      <c r="B1" s="1109"/>
      <c r="C1" s="1109"/>
      <c r="D1" s="1109"/>
      <c r="E1" s="1109"/>
      <c r="F1" s="1109"/>
      <c r="G1" s="1109"/>
      <c r="H1" s="1109"/>
    </row>
    <row r="2" spans="1:8">
      <c r="A2" s="1109" t="s">
        <v>703</v>
      </c>
      <c r="B2" s="1109"/>
      <c r="C2" s="1109"/>
      <c r="D2" s="1109"/>
      <c r="E2" s="1109"/>
      <c r="F2" s="1109"/>
      <c r="G2" s="1109"/>
      <c r="H2" s="1109"/>
    </row>
    <row r="3" spans="1:8">
      <c r="A3" s="1109" t="s">
        <v>1590</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ht="30.75" customHeight="1">
      <c r="A8" s="1122" t="s">
        <v>704</v>
      </c>
      <c r="B8" s="1123"/>
      <c r="C8" s="1123"/>
      <c r="D8" s="1123"/>
      <c r="E8" s="1123"/>
      <c r="F8" s="1123"/>
      <c r="G8" s="1123"/>
      <c r="H8" s="1124"/>
    </row>
    <row r="9" spans="1:8">
      <c r="A9" s="282"/>
      <c r="B9" s="281"/>
      <c r="C9" s="281"/>
      <c r="D9" s="281"/>
      <c r="E9" s="281"/>
      <c r="F9" s="281"/>
      <c r="G9" s="281"/>
      <c r="H9" s="283"/>
    </row>
    <row r="10" spans="1:8">
      <c r="A10" s="282" t="s">
        <v>23</v>
      </c>
      <c r="B10" s="281" t="s">
        <v>24</v>
      </c>
      <c r="C10" s="281"/>
      <c r="D10" s="281"/>
      <c r="E10" s="281"/>
      <c r="F10" s="281"/>
      <c r="G10" s="281"/>
      <c r="H10" s="283"/>
    </row>
    <row r="11" spans="1:8">
      <c r="A11" s="282" t="s">
        <v>705</v>
      </c>
      <c r="B11" s="281" t="s">
        <v>706</v>
      </c>
      <c r="C11" s="281"/>
      <c r="D11" s="281"/>
      <c r="E11" s="281"/>
      <c r="F11" s="281"/>
      <c r="G11" s="281"/>
      <c r="H11" s="283"/>
    </row>
    <row r="12" spans="1:8">
      <c r="A12" s="282" t="s">
        <v>707</v>
      </c>
      <c r="B12" s="281" t="s">
        <v>708</v>
      </c>
      <c r="C12" s="281"/>
      <c r="D12" s="281"/>
      <c r="E12" s="281"/>
      <c r="F12" s="281"/>
      <c r="G12" s="281"/>
      <c r="H12" s="283"/>
    </row>
    <row r="13" spans="1:8">
      <c r="A13" s="282" t="s">
        <v>709</v>
      </c>
      <c r="B13" s="281" t="s">
        <v>710</v>
      </c>
      <c r="C13" s="281"/>
      <c r="D13" s="281"/>
      <c r="E13" s="281"/>
      <c r="F13" s="281"/>
      <c r="G13" s="281"/>
      <c r="H13" s="283"/>
    </row>
    <row r="14" spans="1:8">
      <c r="A14" s="282" t="s">
        <v>53</v>
      </c>
      <c r="B14" s="281" t="s">
        <v>54</v>
      </c>
      <c r="C14" s="281"/>
      <c r="D14" s="281"/>
      <c r="E14" s="281"/>
      <c r="F14" s="281"/>
      <c r="G14" s="281"/>
      <c r="H14" s="283"/>
    </row>
    <row r="15" spans="1:8">
      <c r="A15" s="282" t="s">
        <v>711</v>
      </c>
      <c r="B15" s="281" t="s">
        <v>712</v>
      </c>
      <c r="C15" s="281"/>
      <c r="D15" s="281"/>
      <c r="E15" s="281"/>
      <c r="F15" s="281"/>
      <c r="G15" s="281"/>
      <c r="H15" s="283"/>
    </row>
    <row r="16" spans="1:8">
      <c r="A16" s="282" t="s">
        <v>713</v>
      </c>
      <c r="B16" s="281" t="s">
        <v>714</v>
      </c>
      <c r="C16" s="281"/>
      <c r="D16" s="281"/>
      <c r="E16" s="281"/>
      <c r="F16" s="281"/>
      <c r="G16" s="281"/>
      <c r="H16" s="283"/>
    </row>
    <row r="17" spans="1:8">
      <c r="A17" s="282" t="s">
        <v>715</v>
      </c>
      <c r="B17" s="281" t="s">
        <v>716</v>
      </c>
      <c r="C17" s="281"/>
      <c r="D17" s="281"/>
      <c r="E17" s="281"/>
      <c r="F17" s="281"/>
      <c r="G17" s="281"/>
      <c r="H17" s="283"/>
    </row>
    <row r="18" spans="1:8">
      <c r="A18" s="282"/>
      <c r="B18" s="281"/>
      <c r="C18" s="281"/>
      <c r="D18" s="281"/>
      <c r="E18" s="281"/>
      <c r="F18" s="281"/>
      <c r="G18" s="281"/>
      <c r="H18" s="283"/>
    </row>
    <row r="19" spans="1:8">
      <c r="A19" s="1136" t="s">
        <v>1956</v>
      </c>
      <c r="B19" s="1137"/>
      <c r="C19" s="1137"/>
      <c r="D19" s="1137"/>
      <c r="E19" s="1137"/>
      <c r="F19" s="1137"/>
      <c r="G19" s="1137"/>
      <c r="H19" s="1138"/>
    </row>
    <row r="20" spans="1:8">
      <c r="A20" s="1136"/>
      <c r="B20" s="1137"/>
      <c r="C20" s="1137"/>
      <c r="D20" s="1137"/>
      <c r="E20" s="1137"/>
      <c r="F20" s="1137"/>
      <c r="G20" s="1137"/>
      <c r="H20" s="1138"/>
    </row>
    <row r="21" spans="1:8">
      <c r="A21" s="1136"/>
      <c r="B21" s="1137"/>
      <c r="C21" s="1137"/>
      <c r="D21" s="1137"/>
      <c r="E21" s="1137"/>
      <c r="F21" s="1137"/>
      <c r="G21" s="1137"/>
      <c r="H21" s="1138"/>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ht="15.75" thickBot="1">
      <c r="A26" s="267"/>
      <c r="B26" s="268"/>
      <c r="C26" s="268"/>
      <c r="D26" s="268"/>
      <c r="E26" s="268"/>
      <c r="F26" s="268"/>
      <c r="G26" s="268"/>
      <c r="H26" s="269"/>
    </row>
  </sheetData>
  <mergeCells count="5">
    <mergeCell ref="A1:H1"/>
    <mergeCell ref="A2:H2"/>
    <mergeCell ref="A3:H3"/>
    <mergeCell ref="A8:H8"/>
    <mergeCell ref="A19:H21"/>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Desglose&amp;R&amp;"Arial,Normal"&amp;8 7.I.14</oddHeader>
    <oddFooter>&amp;C“Bajo protesta de decir verdad declaramos que los Estados Financieros y sus notas, son razonablemente correctos y son responsabilidad del emisor”</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89"/>
  <sheetViews>
    <sheetView zoomScaleNormal="100" workbookViewId="0">
      <selection activeCell="C111" sqref="A1:C111"/>
    </sheetView>
  </sheetViews>
  <sheetFormatPr defaultColWidth="10.76171875" defaultRowHeight="15"/>
  <cols>
    <col min="1" max="1" width="7.12890625" style="131" bestFit="1" customWidth="1"/>
    <col min="2" max="2" width="67.39453125" style="143" customWidth="1"/>
    <col min="3" max="3" width="12.5078125" customWidth="1"/>
  </cols>
  <sheetData>
    <row r="1" spans="1:9" s="134" customFormat="1" ht="13.5">
      <c r="A1" s="133"/>
      <c r="B1" s="133"/>
      <c r="C1" s="133"/>
      <c r="D1" s="133"/>
      <c r="E1" s="133"/>
      <c r="F1" s="133"/>
      <c r="G1" s="133"/>
      <c r="H1" s="133"/>
    </row>
    <row r="2" spans="1:9" s="134" customFormat="1" ht="13.5">
      <c r="A2" s="1152" t="s">
        <v>1591</v>
      </c>
      <c r="B2" s="1152"/>
      <c r="C2" s="1152"/>
      <c r="D2" s="144"/>
      <c r="E2" s="144"/>
      <c r="F2" s="144"/>
      <c r="G2" s="144"/>
      <c r="H2" s="144"/>
      <c r="I2" s="144"/>
    </row>
    <row r="3" spans="1:9" s="134" customFormat="1" ht="13.5">
      <c r="A3" s="1152" t="s">
        <v>521</v>
      </c>
      <c r="B3" s="1152"/>
      <c r="C3" s="1152"/>
      <c r="D3" s="144"/>
      <c r="E3" s="144"/>
      <c r="F3" s="144"/>
      <c r="G3" s="144"/>
      <c r="H3" s="144"/>
      <c r="I3" s="144"/>
    </row>
    <row r="4" spans="1:9" s="134" customFormat="1" ht="13.5">
      <c r="A4" s="1152" t="s">
        <v>1592</v>
      </c>
      <c r="B4" s="1152"/>
      <c r="C4" s="1152"/>
      <c r="D4" s="144"/>
      <c r="E4" s="144"/>
      <c r="F4" s="144"/>
      <c r="G4" s="144"/>
      <c r="H4" s="144"/>
      <c r="I4" s="144"/>
    </row>
    <row r="5" spans="1:9" s="134" customFormat="1" ht="13.5"/>
    <row r="6" spans="1:9" hidden="1"/>
    <row r="7" spans="1:9" ht="18.75" customHeight="1">
      <c r="A7" s="145" t="s">
        <v>483</v>
      </c>
      <c r="B7" s="146" t="s">
        <v>244</v>
      </c>
      <c r="C7" s="145" t="s">
        <v>605</v>
      </c>
    </row>
    <row r="8" spans="1:9" ht="18.75" customHeight="1">
      <c r="A8" s="139">
        <v>1</v>
      </c>
      <c r="B8" s="744" t="s">
        <v>484</v>
      </c>
      <c r="C8" s="747">
        <f>+C9+C11+C16+C18+C19+C20+C21+C24+C26</f>
        <v>765542</v>
      </c>
    </row>
    <row r="9" spans="1:9" ht="18.75" customHeight="1">
      <c r="A9" s="745">
        <v>1.1000000000000001</v>
      </c>
      <c r="B9" s="744" t="s">
        <v>485</v>
      </c>
      <c r="C9" s="747">
        <f>+C10</f>
        <v>0</v>
      </c>
    </row>
    <row r="10" spans="1:9" ht="18.75" customHeight="1">
      <c r="A10" s="142" t="s">
        <v>5</v>
      </c>
      <c r="B10" s="140" t="s">
        <v>2142</v>
      </c>
      <c r="C10" s="748">
        <v>0</v>
      </c>
    </row>
    <row r="11" spans="1:9" ht="18.75" customHeight="1">
      <c r="A11" s="745">
        <v>1.2</v>
      </c>
      <c r="B11" s="744" t="s">
        <v>486</v>
      </c>
      <c r="C11" s="747">
        <f>+C12+C13+C14+C15</f>
        <v>344329.29999999993</v>
      </c>
    </row>
    <row r="12" spans="1:9" ht="18.75" customHeight="1">
      <c r="A12" s="142" t="s">
        <v>39</v>
      </c>
      <c r="B12" s="140" t="s">
        <v>2143</v>
      </c>
      <c r="C12" s="748">
        <v>180263.19</v>
      </c>
    </row>
    <row r="13" spans="1:9" ht="18.75" customHeight="1">
      <c r="A13" s="142" t="s">
        <v>43</v>
      </c>
      <c r="B13" s="140" t="s">
        <v>2144</v>
      </c>
      <c r="C13" s="748">
        <v>286887.24</v>
      </c>
    </row>
    <row r="14" spans="1:9" ht="18.75" customHeight="1">
      <c r="A14" s="142" t="s">
        <v>47</v>
      </c>
      <c r="B14" s="140" t="s">
        <v>2145</v>
      </c>
      <c r="C14" s="748">
        <v>-42763.97</v>
      </c>
    </row>
    <row r="15" spans="1:9" ht="18.75" customHeight="1">
      <c r="A15" s="142" t="s">
        <v>51</v>
      </c>
      <c r="B15" s="140" t="s">
        <v>2146</v>
      </c>
      <c r="C15" s="748">
        <v>-80057.16</v>
      </c>
    </row>
    <row r="16" spans="1:9" ht="18.75" customHeight="1">
      <c r="A16" s="745">
        <v>1.3</v>
      </c>
      <c r="B16" s="744" t="s">
        <v>487</v>
      </c>
      <c r="C16" s="747">
        <f>+C17</f>
        <v>129206</v>
      </c>
    </row>
    <row r="17" spans="1:3" ht="18.75" customHeight="1">
      <c r="A17" s="142" t="s">
        <v>488</v>
      </c>
      <c r="B17" s="140" t="s">
        <v>2147</v>
      </c>
      <c r="C17" s="748">
        <v>129206</v>
      </c>
    </row>
    <row r="18" spans="1:3" s="746" customFormat="1" ht="18.75" customHeight="1">
      <c r="A18" s="745">
        <v>1.4</v>
      </c>
      <c r="B18" s="744" t="s">
        <v>489</v>
      </c>
      <c r="C18" s="747">
        <v>0</v>
      </c>
    </row>
    <row r="19" spans="1:3" s="746" customFormat="1" ht="18.75" customHeight="1">
      <c r="A19" s="745">
        <v>1.5</v>
      </c>
      <c r="B19" s="744" t="s">
        <v>490</v>
      </c>
      <c r="C19" s="747">
        <v>0</v>
      </c>
    </row>
    <row r="20" spans="1:3" s="746" customFormat="1" ht="18.75" customHeight="1">
      <c r="A20" s="745">
        <v>16</v>
      </c>
      <c r="B20" s="744" t="s">
        <v>491</v>
      </c>
      <c r="C20" s="747">
        <v>0</v>
      </c>
    </row>
    <row r="21" spans="1:3" s="746" customFormat="1" ht="18.75" customHeight="1">
      <c r="A21" s="745">
        <v>17</v>
      </c>
      <c r="B21" s="744" t="s">
        <v>1415</v>
      </c>
      <c r="C21" s="747">
        <f>+C23+C22</f>
        <v>105837.41</v>
      </c>
    </row>
    <row r="22" spans="1:3" ht="18.75" customHeight="1">
      <c r="A22" s="142" t="s">
        <v>492</v>
      </c>
      <c r="B22" s="140" t="s">
        <v>2148</v>
      </c>
      <c r="C22" s="748">
        <v>105837.41</v>
      </c>
    </row>
    <row r="23" spans="1:3" ht="18.75" customHeight="1">
      <c r="A23" s="142" t="s">
        <v>493</v>
      </c>
      <c r="B23" s="140" t="s">
        <v>2149</v>
      </c>
      <c r="C23" s="748">
        <v>0</v>
      </c>
    </row>
    <row r="24" spans="1:3" s="746" customFormat="1" ht="18.75" customHeight="1">
      <c r="A24" s="745">
        <v>18</v>
      </c>
      <c r="B24" s="744" t="s">
        <v>494</v>
      </c>
      <c r="C24" s="747">
        <f>+C25</f>
        <v>186169.29</v>
      </c>
    </row>
    <row r="25" spans="1:3" ht="18.75" customHeight="1">
      <c r="A25" s="142" t="s">
        <v>495</v>
      </c>
      <c r="B25" s="140" t="s">
        <v>2150</v>
      </c>
      <c r="C25" s="748">
        <v>186169.29</v>
      </c>
    </row>
    <row r="26" spans="1:3" s="746" customFormat="1" ht="18.75" customHeight="1">
      <c r="A26" s="745">
        <v>19</v>
      </c>
      <c r="B26" s="744" t="s">
        <v>1416</v>
      </c>
      <c r="C26" s="747">
        <v>0</v>
      </c>
    </row>
    <row r="27" spans="1:3" ht="18.75" customHeight="1">
      <c r="A27" s="139">
        <v>2</v>
      </c>
      <c r="B27" s="744" t="s">
        <v>496</v>
      </c>
      <c r="C27" s="747">
        <f>+C28+C29+C30+C31+C32</f>
        <v>0</v>
      </c>
    </row>
    <row r="28" spans="1:3" ht="18.75" customHeight="1">
      <c r="A28" s="141">
        <v>2.1</v>
      </c>
      <c r="B28" s="140" t="s">
        <v>497</v>
      </c>
      <c r="C28" s="748">
        <v>0</v>
      </c>
    </row>
    <row r="29" spans="1:3" ht="18.75" customHeight="1">
      <c r="A29" s="141">
        <v>2.2000000000000002</v>
      </c>
      <c r="B29" s="140" t="s">
        <v>498</v>
      </c>
      <c r="C29" s="748">
        <v>0</v>
      </c>
    </row>
    <row r="30" spans="1:3" ht="18.75" customHeight="1">
      <c r="A30" s="141">
        <v>2.2999999999999998</v>
      </c>
      <c r="B30" s="140" t="s">
        <v>499</v>
      </c>
      <c r="C30" s="748">
        <v>0</v>
      </c>
    </row>
    <row r="31" spans="1:3" ht="18.75" customHeight="1">
      <c r="A31" s="141">
        <v>2.4</v>
      </c>
      <c r="B31" s="140" t="s">
        <v>500</v>
      </c>
      <c r="C31" s="748">
        <v>0</v>
      </c>
    </row>
    <row r="32" spans="1:3" ht="18.75" customHeight="1">
      <c r="A32" s="141">
        <v>2.5</v>
      </c>
      <c r="B32" s="140" t="s">
        <v>1417</v>
      </c>
      <c r="C32" s="748">
        <v>0</v>
      </c>
    </row>
    <row r="33" spans="1:3" s="746" customFormat="1" ht="18.75" customHeight="1">
      <c r="A33" s="139">
        <v>3</v>
      </c>
      <c r="B33" s="744" t="s">
        <v>501</v>
      </c>
      <c r="C33" s="747">
        <v>0</v>
      </c>
    </row>
    <row r="34" spans="1:3" ht="18.75" customHeight="1">
      <c r="A34" s="141">
        <v>3.1</v>
      </c>
      <c r="B34" s="140" t="s">
        <v>502</v>
      </c>
      <c r="C34" s="748">
        <v>0</v>
      </c>
    </row>
    <row r="35" spans="1:3" ht="18.75" customHeight="1">
      <c r="A35" s="141">
        <v>3.9</v>
      </c>
      <c r="B35" s="140" t="s">
        <v>503</v>
      </c>
      <c r="C35" s="748">
        <v>0</v>
      </c>
    </row>
    <row r="36" spans="1:3" s="746" customFormat="1" ht="18.75" customHeight="1">
      <c r="A36" s="139">
        <v>4</v>
      </c>
      <c r="B36" s="744" t="s">
        <v>504</v>
      </c>
      <c r="C36" s="747">
        <f>+C37+C38+C39+C40+C41+C42</f>
        <v>75049</v>
      </c>
    </row>
    <row r="37" spans="1:3" ht="18.75" customHeight="1">
      <c r="A37" s="141">
        <v>4.0999999999999996</v>
      </c>
      <c r="B37" s="140" t="s">
        <v>505</v>
      </c>
      <c r="C37" s="748">
        <v>0</v>
      </c>
    </row>
    <row r="38" spans="1:3" ht="18.75" customHeight="1">
      <c r="A38" s="141">
        <v>4.2</v>
      </c>
      <c r="B38" s="140" t="s">
        <v>1418</v>
      </c>
      <c r="C38" s="748">
        <v>0</v>
      </c>
    </row>
    <row r="39" spans="1:3" ht="18.75" customHeight="1">
      <c r="A39" s="141">
        <v>4.3</v>
      </c>
      <c r="B39" s="140" t="s">
        <v>506</v>
      </c>
      <c r="C39" s="748">
        <v>75049</v>
      </c>
    </row>
    <row r="40" spans="1:3" ht="18.75" customHeight="1">
      <c r="A40" s="141">
        <v>4.4000000000000004</v>
      </c>
      <c r="B40" s="140" t="s">
        <v>507</v>
      </c>
      <c r="C40" s="748">
        <v>0</v>
      </c>
    </row>
    <row r="41" spans="1:3" ht="18.75" customHeight="1">
      <c r="A41" s="141">
        <v>4.5</v>
      </c>
      <c r="B41" s="140" t="s">
        <v>1419</v>
      </c>
      <c r="C41" s="748">
        <v>0</v>
      </c>
    </row>
    <row r="42" spans="1:3" ht="18.75" customHeight="1">
      <c r="A42" s="141">
        <v>4.9000000000000004</v>
      </c>
      <c r="B42" s="140" t="s">
        <v>508</v>
      </c>
      <c r="C42" s="748">
        <v>0</v>
      </c>
    </row>
    <row r="43" spans="1:3" ht="18.75" customHeight="1">
      <c r="A43" s="139">
        <v>5</v>
      </c>
      <c r="B43" s="744" t="s">
        <v>509</v>
      </c>
      <c r="C43" s="747">
        <f>+C44+C45+C46</f>
        <v>13577.99</v>
      </c>
    </row>
    <row r="44" spans="1:3" ht="18.75" customHeight="1">
      <c r="A44" s="141">
        <v>5.0999999999999996</v>
      </c>
      <c r="B44" s="140" t="s">
        <v>509</v>
      </c>
      <c r="C44" s="748">
        <v>13577.99</v>
      </c>
    </row>
    <row r="45" spans="1:3" ht="18.75" customHeight="1">
      <c r="A45" s="141">
        <v>5.2</v>
      </c>
      <c r="B45" s="140" t="s">
        <v>1420</v>
      </c>
      <c r="C45" s="748">
        <v>0</v>
      </c>
    </row>
    <row r="46" spans="1:3" ht="18.75" customHeight="1">
      <c r="A46" s="141">
        <v>5.9</v>
      </c>
      <c r="B46" s="140" t="s">
        <v>510</v>
      </c>
      <c r="C46" s="748">
        <v>0</v>
      </c>
    </row>
    <row r="47" spans="1:3" ht="18.75" customHeight="1">
      <c r="A47" s="139">
        <v>6</v>
      </c>
      <c r="B47" s="744" t="s">
        <v>511</v>
      </c>
      <c r="C47" s="747">
        <f>+C48+C49+C50+C51</f>
        <v>0</v>
      </c>
    </row>
    <row r="48" spans="1:3" ht="18.75" customHeight="1">
      <c r="A48" s="141">
        <v>6.1</v>
      </c>
      <c r="B48" s="140" t="s">
        <v>1421</v>
      </c>
      <c r="C48" s="748">
        <v>0</v>
      </c>
    </row>
    <row r="49" spans="1:3" ht="18.75" customHeight="1">
      <c r="A49" s="141">
        <v>6.2</v>
      </c>
      <c r="B49" s="140" t="s">
        <v>1422</v>
      </c>
      <c r="C49" s="748">
        <v>0</v>
      </c>
    </row>
    <row r="50" spans="1:3" ht="18.75" customHeight="1">
      <c r="A50" s="141">
        <v>6.3</v>
      </c>
      <c r="B50" s="140" t="s">
        <v>1423</v>
      </c>
      <c r="C50" s="748">
        <v>0</v>
      </c>
    </row>
    <row r="51" spans="1:3" ht="24.75" customHeight="1">
      <c r="A51" s="141">
        <v>6.9</v>
      </c>
      <c r="B51" s="140" t="s">
        <v>512</v>
      </c>
      <c r="C51" s="748">
        <v>0</v>
      </c>
    </row>
    <row r="52" spans="1:3" ht="21" customHeight="1">
      <c r="A52" s="139">
        <v>7</v>
      </c>
      <c r="B52" s="744" t="s">
        <v>1424</v>
      </c>
      <c r="C52" s="747">
        <v>0</v>
      </c>
    </row>
    <row r="53" spans="1:3" ht="24.75" customHeight="1">
      <c r="A53" s="141">
        <v>7.1</v>
      </c>
      <c r="B53" s="140" t="s">
        <v>1425</v>
      </c>
      <c r="C53" s="748">
        <v>0</v>
      </c>
    </row>
    <row r="54" spans="1:3" ht="18" customHeight="1">
      <c r="A54" s="141">
        <v>7.2</v>
      </c>
      <c r="B54" s="140" t="s">
        <v>1427</v>
      </c>
      <c r="C54" s="748">
        <v>0</v>
      </c>
    </row>
    <row r="55" spans="1:3" ht="24.75" customHeight="1">
      <c r="A55" s="141">
        <v>7.3</v>
      </c>
      <c r="B55" s="140" t="s">
        <v>1426</v>
      </c>
      <c r="C55" s="748">
        <v>0</v>
      </c>
    </row>
    <row r="56" spans="1:3" ht="24.75" customHeight="1">
      <c r="A56" s="141">
        <v>7.4</v>
      </c>
      <c r="B56" s="140" t="s">
        <v>1428</v>
      </c>
      <c r="C56" s="748">
        <v>0</v>
      </c>
    </row>
    <row r="57" spans="1:3" ht="24.75" customHeight="1">
      <c r="A57" s="141">
        <v>7.5</v>
      </c>
      <c r="B57" s="140" t="s">
        <v>1429</v>
      </c>
      <c r="C57" s="748">
        <v>0</v>
      </c>
    </row>
    <row r="58" spans="1:3" ht="24.75" customHeight="1">
      <c r="A58" s="141">
        <v>7.6</v>
      </c>
      <c r="B58" s="140" t="s">
        <v>1430</v>
      </c>
      <c r="C58" s="748">
        <v>0</v>
      </c>
    </row>
    <row r="59" spans="1:3" ht="24.75" customHeight="1">
      <c r="A59" s="141">
        <v>7.7</v>
      </c>
      <c r="B59" s="140" t="s">
        <v>1431</v>
      </c>
      <c r="C59" s="748">
        <v>0</v>
      </c>
    </row>
    <row r="60" spans="1:3" ht="24.75" customHeight="1">
      <c r="A60" s="141">
        <v>7.8</v>
      </c>
      <c r="B60" s="140" t="s">
        <v>1432</v>
      </c>
      <c r="C60" s="748">
        <v>0</v>
      </c>
    </row>
    <row r="61" spans="1:3" ht="18.75" customHeight="1">
      <c r="A61" s="141">
        <v>7.9</v>
      </c>
      <c r="B61" s="140" t="s">
        <v>1433</v>
      </c>
      <c r="C61" s="748">
        <v>0</v>
      </c>
    </row>
    <row r="62" spans="1:3" ht="23.25" customHeight="1">
      <c r="A62" s="139">
        <v>8</v>
      </c>
      <c r="B62" s="744" t="s">
        <v>1434</v>
      </c>
      <c r="C62" s="747">
        <f>+C63+C64+C65+C66+C67</f>
        <v>42897482.369999997</v>
      </c>
    </row>
    <row r="63" spans="1:3" ht="18.75" customHeight="1">
      <c r="A63" s="141">
        <v>8.1</v>
      </c>
      <c r="B63" s="140" t="s">
        <v>513</v>
      </c>
      <c r="C63" s="748">
        <v>29920486.329999998</v>
      </c>
    </row>
    <row r="64" spans="1:3" ht="18.75" customHeight="1">
      <c r="A64" s="141">
        <v>8.1999999999999993</v>
      </c>
      <c r="B64" s="140" t="s">
        <v>514</v>
      </c>
      <c r="C64" s="748">
        <v>12976996.039999999</v>
      </c>
    </row>
    <row r="65" spans="1:3" ht="18.75" customHeight="1">
      <c r="A65" s="141">
        <v>8.3000000000000007</v>
      </c>
      <c r="B65" s="140" t="s">
        <v>515</v>
      </c>
      <c r="C65" s="748">
        <v>0</v>
      </c>
    </row>
    <row r="66" spans="1:3" ht="18.75" customHeight="1">
      <c r="A66" s="141">
        <v>8.4</v>
      </c>
      <c r="B66" s="140" t="s">
        <v>1435</v>
      </c>
      <c r="C66" s="748">
        <v>0</v>
      </c>
    </row>
    <row r="67" spans="1:3" ht="18.75" customHeight="1">
      <c r="A67" s="141">
        <v>8.5</v>
      </c>
      <c r="B67" s="140" t="s">
        <v>1436</v>
      </c>
      <c r="C67" s="748">
        <v>0</v>
      </c>
    </row>
    <row r="68" spans="1:3" ht="18.75" customHeight="1">
      <c r="A68" s="139">
        <v>9</v>
      </c>
      <c r="B68" s="744" t="s">
        <v>1437</v>
      </c>
      <c r="C68" s="747">
        <v>0</v>
      </c>
    </row>
    <row r="69" spans="1:3" ht="18.75" customHeight="1">
      <c r="A69" s="141">
        <v>9.1</v>
      </c>
      <c r="B69" s="140" t="s">
        <v>1438</v>
      </c>
      <c r="C69" s="748">
        <v>0</v>
      </c>
    </row>
    <row r="70" spans="1:3" ht="18.75" customHeight="1">
      <c r="A70" s="141">
        <v>9.1999999999999993</v>
      </c>
      <c r="B70" s="140" t="s">
        <v>1439</v>
      </c>
      <c r="C70" s="748">
        <v>0</v>
      </c>
    </row>
    <row r="71" spans="1:3" ht="18.75" customHeight="1">
      <c r="A71" s="141">
        <v>9.3000000000000007</v>
      </c>
      <c r="B71" s="140" t="s">
        <v>516</v>
      </c>
      <c r="C71" s="748">
        <v>0</v>
      </c>
    </row>
    <row r="72" spans="1:3" ht="18.75" customHeight="1">
      <c r="A72" s="141">
        <v>9.4</v>
      </c>
      <c r="B72" s="140" t="s">
        <v>1440</v>
      </c>
      <c r="C72" s="748">
        <v>0</v>
      </c>
    </row>
    <row r="73" spans="1:3" ht="18.75" customHeight="1">
      <c r="A73" s="141">
        <v>9.5</v>
      </c>
      <c r="B73" s="140" t="s">
        <v>517</v>
      </c>
      <c r="C73" s="748">
        <v>0</v>
      </c>
    </row>
    <row r="74" spans="1:3" ht="18.75" customHeight="1">
      <c r="A74" s="141">
        <v>9.6</v>
      </c>
      <c r="B74" s="140" t="s">
        <v>1441</v>
      </c>
      <c r="C74" s="748">
        <v>0</v>
      </c>
    </row>
    <row r="75" spans="1:3" ht="18.75" customHeight="1">
      <c r="A75" s="141">
        <v>9.6999999999999993</v>
      </c>
      <c r="B75" s="140" t="s">
        <v>1442</v>
      </c>
      <c r="C75" s="748">
        <v>0</v>
      </c>
    </row>
    <row r="76" spans="1:3" ht="18.75" customHeight="1">
      <c r="A76" s="139">
        <v>0</v>
      </c>
      <c r="B76" s="744" t="s">
        <v>518</v>
      </c>
      <c r="C76" s="747">
        <v>0</v>
      </c>
    </row>
    <row r="77" spans="1:3" ht="18.75" customHeight="1">
      <c r="A77" s="141">
        <v>0.1</v>
      </c>
      <c r="B77" s="140" t="s">
        <v>519</v>
      </c>
      <c r="C77" s="748">
        <v>0</v>
      </c>
    </row>
    <row r="78" spans="1:3" ht="18.75" customHeight="1">
      <c r="A78" s="141">
        <v>0.2</v>
      </c>
      <c r="B78" s="140" t="s">
        <v>520</v>
      </c>
      <c r="C78" s="748">
        <v>0</v>
      </c>
    </row>
    <row r="79" spans="1:3" ht="18.75" customHeight="1">
      <c r="A79" s="141">
        <v>0.3</v>
      </c>
      <c r="B79" s="140" t="s">
        <v>1443</v>
      </c>
      <c r="C79" s="748">
        <v>0</v>
      </c>
    </row>
    <row r="80" spans="1:3" ht="14.25" customHeight="1">
      <c r="A80" s="141"/>
      <c r="B80" s="147" t="s">
        <v>214</v>
      </c>
      <c r="C80" s="749">
        <f>+C8+C27+C33+C36+C43+C47+C52+C62+C68+C76</f>
        <v>43751651.359999999</v>
      </c>
    </row>
    <row r="81" spans="3:3" ht="11.25" customHeight="1">
      <c r="C81" s="724"/>
    </row>
    <row r="82" spans="3:3" hidden="1"/>
    <row r="88" spans="3:3" ht="13.5" customHeight="1"/>
    <row r="89" spans="3:3" hidden="1"/>
  </sheetData>
  <mergeCells count="3">
    <mergeCell ref="A2:C2"/>
    <mergeCell ref="A3:C3"/>
    <mergeCell ref="A4:C4"/>
  </mergeCells>
  <pageMargins left="0.9" right="0.32" top="0.67" bottom="0.74803149606299213" header="0.31496062992125984" footer="0.31496062992125984"/>
  <pageSetup fitToHeight="3" orientation="portrait" verticalDpi="300" r:id="rId1"/>
  <headerFooter>
    <oddHeader>&amp;L&amp;"Arial,Normal"&amp;8Estados e Información Contable
Notas de Desglose&amp;R&amp;"Arial,Normal"&amp;8 07.II.1</oddHeader>
    <oddFooter>&amp;C“Bajo protesta de decir verdad declaramos que los Estados Financieros y sus notas, son razonablemente correctos y son responsabilidad del emisor”</oddFooter>
  </headerFooter>
  <rowBreaks count="1" manualBreakCount="1">
    <brk id="51" max="2"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25"/>
  <sheetViews>
    <sheetView zoomScaleNormal="100" workbookViewId="0">
      <selection activeCell="A28" sqref="A28"/>
    </sheetView>
  </sheetViews>
  <sheetFormatPr defaultColWidth="10.76171875" defaultRowHeight="15"/>
  <sheetData>
    <row r="1" spans="1:8">
      <c r="A1" s="1109" t="s">
        <v>1591</v>
      </c>
      <c r="B1" s="1109"/>
      <c r="C1" s="1109"/>
      <c r="D1" s="1109"/>
      <c r="E1" s="1109"/>
      <c r="F1" s="1109"/>
      <c r="G1" s="1109"/>
      <c r="H1" s="1109"/>
    </row>
    <row r="2" spans="1:8">
      <c r="A2" s="1109" t="s">
        <v>717</v>
      </c>
      <c r="B2" s="1109"/>
      <c r="C2" s="1109"/>
      <c r="D2" s="1109"/>
      <c r="E2" s="1109"/>
      <c r="F2" s="1109"/>
      <c r="G2" s="1109"/>
      <c r="H2" s="1109"/>
    </row>
    <row r="3" spans="1:8">
      <c r="A3" s="1109" t="s">
        <v>1592</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ht="30.75" customHeight="1">
      <c r="A8" s="1122" t="s">
        <v>966</v>
      </c>
      <c r="B8" s="1123"/>
      <c r="C8" s="1123"/>
      <c r="D8" s="1123"/>
      <c r="E8" s="1123"/>
      <c r="F8" s="1123"/>
      <c r="G8" s="1123"/>
      <c r="H8" s="1124"/>
    </row>
    <row r="9" spans="1:8">
      <c r="A9" s="282"/>
      <c r="B9" s="281"/>
      <c r="C9" s="281"/>
      <c r="D9" s="281"/>
      <c r="E9" s="281"/>
      <c r="F9" s="281"/>
      <c r="G9" s="281"/>
      <c r="H9" s="283"/>
    </row>
    <row r="10" spans="1:8">
      <c r="A10" s="282">
        <v>4.3</v>
      </c>
      <c r="B10" s="281" t="s">
        <v>718</v>
      </c>
      <c r="C10" s="281"/>
      <c r="D10" s="281"/>
      <c r="E10" s="281"/>
      <c r="F10" s="281"/>
      <c r="G10" s="281"/>
      <c r="H10" s="283"/>
    </row>
    <row r="11" spans="1:8">
      <c r="A11" s="282" t="s">
        <v>144</v>
      </c>
      <c r="B11" s="281" t="s">
        <v>145</v>
      </c>
      <c r="C11" s="281"/>
      <c r="D11" s="281"/>
      <c r="E11" s="281"/>
      <c r="F11" s="281"/>
      <c r="G11" s="281"/>
      <c r="H11" s="283"/>
    </row>
    <row r="12" spans="1:8">
      <c r="A12" s="282" t="s">
        <v>146</v>
      </c>
      <c r="B12" s="281" t="s">
        <v>719</v>
      </c>
      <c r="C12" s="281"/>
      <c r="D12" s="281"/>
      <c r="E12" s="281"/>
      <c r="F12" s="281"/>
      <c r="G12" s="281"/>
      <c r="H12" s="283"/>
    </row>
    <row r="13" spans="1:8">
      <c r="A13" s="282" t="s">
        <v>147</v>
      </c>
      <c r="B13" s="281" t="s">
        <v>720</v>
      </c>
      <c r="C13" s="281"/>
      <c r="D13" s="281"/>
      <c r="E13" s="281"/>
      <c r="F13" s="281"/>
      <c r="G13" s="281"/>
      <c r="H13" s="283"/>
    </row>
    <row r="14" spans="1:8">
      <c r="A14" s="282" t="s">
        <v>148</v>
      </c>
      <c r="B14" s="281" t="s">
        <v>149</v>
      </c>
      <c r="C14" s="281"/>
      <c r="D14" s="281"/>
      <c r="E14" s="281"/>
      <c r="F14" s="281"/>
      <c r="G14" s="281"/>
      <c r="H14" s="283"/>
    </row>
    <row r="15" spans="1:8">
      <c r="A15" s="282" t="s">
        <v>150</v>
      </c>
      <c r="B15" s="281" t="s">
        <v>151</v>
      </c>
      <c r="C15" s="281"/>
      <c r="D15" s="281"/>
      <c r="E15" s="281"/>
      <c r="F15" s="281"/>
      <c r="G15" s="281"/>
      <c r="H15" s="283"/>
    </row>
    <row r="16" spans="1:8">
      <c r="A16" s="282"/>
      <c r="B16" s="281"/>
      <c r="C16" s="281"/>
      <c r="D16" s="281"/>
      <c r="E16" s="281"/>
      <c r="F16" s="281"/>
      <c r="G16" s="281"/>
      <c r="H16" s="283"/>
    </row>
    <row r="17" spans="1:8">
      <c r="A17" s="1136" t="s">
        <v>1956</v>
      </c>
      <c r="B17" s="1137"/>
      <c r="C17" s="1137"/>
      <c r="D17" s="1137"/>
      <c r="E17" s="1137"/>
      <c r="F17" s="1137"/>
      <c r="G17" s="1137"/>
      <c r="H17" s="1138"/>
    </row>
    <row r="18" spans="1:8">
      <c r="A18" s="1136"/>
      <c r="B18" s="1137"/>
      <c r="C18" s="1137"/>
      <c r="D18" s="1137"/>
      <c r="E18" s="1137"/>
      <c r="F18" s="1137"/>
      <c r="G18" s="1137"/>
      <c r="H18" s="1138"/>
    </row>
    <row r="19" spans="1:8">
      <c r="A19" s="1136"/>
      <c r="B19" s="1137"/>
      <c r="C19" s="1137"/>
      <c r="D19" s="1137"/>
      <c r="E19" s="1137"/>
      <c r="F19" s="1137"/>
      <c r="G19" s="1137"/>
      <c r="H19" s="1138"/>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ht="15.75" thickBot="1">
      <c r="A25" s="267"/>
      <c r="B25" s="268"/>
      <c r="C25" s="268"/>
      <c r="D25" s="268"/>
      <c r="E25" s="268"/>
      <c r="F25" s="268"/>
      <c r="G25" s="268"/>
      <c r="H25" s="269"/>
    </row>
  </sheetData>
  <mergeCells count="5">
    <mergeCell ref="A1:H1"/>
    <mergeCell ref="A2:H2"/>
    <mergeCell ref="A3:H3"/>
    <mergeCell ref="A8:H8"/>
    <mergeCell ref="A17:H19"/>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Desglose&amp;R&amp;"Arial,Normal"&amp;8 7.II.2</oddHeader>
    <oddFooter>&amp;C“Bajo protesta de decir verdad declaramos que los Estados Financieros y sus notas, son razonablemente correctos y son responsabilidad del emisor”</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H30"/>
  <sheetViews>
    <sheetView zoomScaleNormal="100" workbookViewId="0">
      <selection activeCell="A33" sqref="A33"/>
    </sheetView>
  </sheetViews>
  <sheetFormatPr defaultColWidth="10.76171875" defaultRowHeight="15"/>
  <cols>
    <col min="4" max="4" width="12.5078125" bestFit="1" customWidth="1"/>
  </cols>
  <sheetData>
    <row r="1" spans="1:8">
      <c r="A1" s="1109" t="s">
        <v>1591</v>
      </c>
      <c r="B1" s="1109"/>
      <c r="C1" s="1109"/>
      <c r="D1" s="1109"/>
      <c r="E1" s="1109"/>
      <c r="F1" s="1109"/>
      <c r="G1" s="1109"/>
      <c r="H1" s="1109"/>
    </row>
    <row r="2" spans="1:8">
      <c r="A2" s="1109" t="s">
        <v>721</v>
      </c>
      <c r="B2" s="1109"/>
      <c r="C2" s="1109"/>
      <c r="D2" s="1109"/>
      <c r="E2" s="1109"/>
      <c r="F2" s="1109"/>
      <c r="G2" s="1109"/>
      <c r="H2" s="1109"/>
    </row>
    <row r="3" spans="1:8">
      <c r="A3" s="1109" t="s">
        <v>1592</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ht="30.75" customHeight="1">
      <c r="A8" s="1122" t="s">
        <v>816</v>
      </c>
      <c r="B8" s="1123"/>
      <c r="C8" s="1123"/>
      <c r="D8" s="1123"/>
      <c r="E8" s="1123"/>
      <c r="F8" s="1123"/>
      <c r="G8" s="1123"/>
      <c r="H8" s="1124"/>
    </row>
    <row r="9" spans="1:8">
      <c r="A9" s="282"/>
      <c r="B9" s="281"/>
      <c r="C9" s="281"/>
      <c r="D9" s="281"/>
      <c r="E9" s="281"/>
      <c r="F9" s="281"/>
      <c r="G9" s="281"/>
      <c r="H9" s="283"/>
    </row>
    <row r="10" spans="1:8">
      <c r="A10" s="282"/>
      <c r="B10" s="281"/>
      <c r="C10" s="281"/>
      <c r="D10" s="281"/>
      <c r="E10" s="281"/>
      <c r="F10" s="281"/>
      <c r="G10" s="281"/>
      <c r="H10" s="283"/>
    </row>
    <row r="11" spans="1:8" s="751" customFormat="1">
      <c r="A11" s="750" t="s">
        <v>613</v>
      </c>
      <c r="B11" s="1155" t="s">
        <v>213</v>
      </c>
      <c r="C11" s="1155"/>
      <c r="D11" s="750" t="s">
        <v>2151</v>
      </c>
      <c r="E11" s="750" t="s">
        <v>2152</v>
      </c>
      <c r="F11" s="1155" t="s">
        <v>2153</v>
      </c>
      <c r="G11" s="1155"/>
      <c r="H11" s="1156"/>
    </row>
    <row r="12" spans="1:8">
      <c r="A12" s="752">
        <v>1131</v>
      </c>
      <c r="B12" s="1153" t="s">
        <v>2156</v>
      </c>
      <c r="C12" s="1153"/>
      <c r="D12" s="295">
        <v>11284544.18</v>
      </c>
      <c r="E12" s="753">
        <v>0.25719999999999998</v>
      </c>
      <c r="F12" s="1153" t="s">
        <v>2157</v>
      </c>
      <c r="G12" s="1153"/>
      <c r="H12" s="1154"/>
    </row>
    <row r="13" spans="1:8">
      <c r="A13" s="752"/>
      <c r="B13" s="1153"/>
      <c r="C13" s="1153"/>
      <c r="D13" s="129"/>
      <c r="E13" s="129"/>
      <c r="F13" s="1153"/>
      <c r="G13" s="1153"/>
      <c r="H13" s="1154"/>
    </row>
    <row r="14" spans="1:8">
      <c r="A14" s="752"/>
      <c r="B14" s="1153"/>
      <c r="C14" s="1153"/>
      <c r="D14" s="129"/>
      <c r="E14" s="129"/>
      <c r="F14" s="1153"/>
      <c r="G14" s="1153"/>
      <c r="H14" s="1154"/>
    </row>
    <row r="15" spans="1:8">
      <c r="A15" s="752"/>
      <c r="B15" s="129"/>
      <c r="C15" s="129"/>
      <c r="D15" s="129"/>
      <c r="E15" s="129"/>
      <c r="F15" s="1153"/>
      <c r="G15" s="1153"/>
      <c r="H15" s="1154"/>
    </row>
    <row r="16" spans="1:8">
      <c r="A16" s="752"/>
      <c r="B16" s="129"/>
      <c r="C16" s="129"/>
      <c r="D16" s="129"/>
      <c r="E16" s="129"/>
      <c r="F16" s="129"/>
      <c r="G16" s="129"/>
      <c r="H16" s="266"/>
    </row>
    <row r="17" spans="1:8">
      <c r="A17" s="752">
        <v>2611</v>
      </c>
      <c r="B17" s="1153" t="s">
        <v>2154</v>
      </c>
      <c r="C17" s="1153"/>
      <c r="D17" s="295">
        <v>6440579.0499999998</v>
      </c>
      <c r="E17" s="753">
        <v>0.14680000000000001</v>
      </c>
      <c r="F17" s="1153" t="s">
        <v>2158</v>
      </c>
      <c r="G17" s="1153"/>
      <c r="H17" s="1154"/>
    </row>
    <row r="18" spans="1:8">
      <c r="A18" s="752"/>
      <c r="B18" s="1153"/>
      <c r="C18" s="1153"/>
      <c r="D18" s="129"/>
      <c r="E18" s="129"/>
      <c r="F18" s="1153"/>
      <c r="G18" s="1153"/>
      <c r="H18" s="1154"/>
    </row>
    <row r="19" spans="1:8">
      <c r="A19" s="752"/>
      <c r="B19" s="1153"/>
      <c r="C19" s="1153"/>
      <c r="D19" s="129"/>
      <c r="E19" s="129"/>
      <c r="F19" s="1153"/>
      <c r="G19" s="1153"/>
      <c r="H19" s="1154"/>
    </row>
    <row r="20" spans="1:8">
      <c r="A20" s="752"/>
      <c r="B20" s="129"/>
      <c r="C20" s="129"/>
      <c r="D20" s="129"/>
      <c r="E20" s="129"/>
      <c r="F20" s="1153"/>
      <c r="G20" s="1153"/>
      <c r="H20" s="1154"/>
    </row>
    <row r="21" spans="1:8">
      <c r="A21" s="752"/>
      <c r="B21" s="129"/>
      <c r="C21" s="129"/>
      <c r="D21" s="129"/>
      <c r="E21" s="129"/>
      <c r="F21" s="129"/>
      <c r="G21" s="129"/>
      <c r="H21" s="266"/>
    </row>
    <row r="22" spans="1:8">
      <c r="A22" s="752">
        <v>4411</v>
      </c>
      <c r="B22" s="1153" t="s">
        <v>2159</v>
      </c>
      <c r="C22" s="1153"/>
      <c r="D22" s="295">
        <v>4387880.93</v>
      </c>
      <c r="E22" s="753">
        <v>0.1</v>
      </c>
      <c r="F22" s="1153" t="s">
        <v>2160</v>
      </c>
      <c r="G22" s="1153"/>
      <c r="H22" s="1154"/>
    </row>
    <row r="23" spans="1:8">
      <c r="A23" s="265"/>
      <c r="B23" s="1153"/>
      <c r="C23" s="1153"/>
      <c r="D23" s="129"/>
      <c r="E23" s="129"/>
      <c r="F23" s="1153"/>
      <c r="G23" s="1153"/>
      <c r="H23" s="1154"/>
    </row>
    <row r="24" spans="1:8">
      <c r="A24" s="265"/>
      <c r="B24" s="1153"/>
      <c r="C24" s="1153"/>
      <c r="D24" s="129"/>
      <c r="E24" s="129"/>
      <c r="F24" s="1153"/>
      <c r="G24" s="1153"/>
      <c r="H24" s="1154"/>
    </row>
    <row r="25" spans="1:8">
      <c r="A25" s="265"/>
      <c r="B25" s="129"/>
      <c r="C25" s="129"/>
      <c r="D25" s="129"/>
      <c r="E25" s="129"/>
      <c r="F25" s="1153"/>
      <c r="G25" s="1153"/>
      <c r="H25" s="1154"/>
    </row>
    <row r="26" spans="1:8">
      <c r="A26" s="752">
        <v>6100</v>
      </c>
      <c r="B26" s="1153" t="s">
        <v>2155</v>
      </c>
      <c r="C26" s="1153"/>
      <c r="D26" s="295">
        <v>10945951.050000001</v>
      </c>
      <c r="E26" s="753">
        <v>0.2495</v>
      </c>
      <c r="F26" s="1153" t="s">
        <v>2161</v>
      </c>
      <c r="G26" s="1153"/>
      <c r="H26" s="1154"/>
    </row>
    <row r="27" spans="1:8">
      <c r="A27" s="265"/>
      <c r="B27" s="1153"/>
      <c r="C27" s="1153"/>
      <c r="D27" s="129"/>
      <c r="E27" s="129"/>
      <c r="F27" s="1153"/>
      <c r="G27" s="1153"/>
      <c r="H27" s="1154"/>
    </row>
    <row r="28" spans="1:8">
      <c r="A28" s="265"/>
      <c r="B28" s="1153"/>
      <c r="C28" s="1153"/>
      <c r="D28" s="129"/>
      <c r="E28" s="129"/>
      <c r="F28" s="1153"/>
      <c r="G28" s="1153"/>
      <c r="H28" s="1154"/>
    </row>
    <row r="29" spans="1:8">
      <c r="A29" s="265"/>
      <c r="B29" s="129"/>
      <c r="C29" s="129"/>
      <c r="D29" s="129"/>
      <c r="E29" s="129"/>
      <c r="F29" s="129"/>
      <c r="G29" s="129"/>
      <c r="H29" s="266"/>
    </row>
    <row r="30" spans="1:8" ht="15.75" thickBot="1">
      <c r="A30" s="267"/>
      <c r="B30" s="268"/>
      <c r="C30" s="268"/>
      <c r="D30" s="268"/>
      <c r="E30" s="268"/>
      <c r="F30" s="268"/>
      <c r="G30" s="268"/>
      <c r="H30" s="269"/>
    </row>
  </sheetData>
  <mergeCells count="14">
    <mergeCell ref="A1:H1"/>
    <mergeCell ref="A2:H2"/>
    <mergeCell ref="A3:H3"/>
    <mergeCell ref="A8:H8"/>
    <mergeCell ref="F11:H11"/>
    <mergeCell ref="B11:C11"/>
    <mergeCell ref="B26:C28"/>
    <mergeCell ref="F26:H28"/>
    <mergeCell ref="B12:C14"/>
    <mergeCell ref="F12:H15"/>
    <mergeCell ref="B17:C19"/>
    <mergeCell ref="F17:H20"/>
    <mergeCell ref="B22:C24"/>
    <mergeCell ref="F22:H25"/>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Desglose&amp;R&amp;"Arial,Normal"&amp;8 7.II.3</oddHeader>
    <oddFooter>&amp;C“Bajo protesta de decir verdad declaramos que los Estados Financieros y sus notas, son razonablemente correctos y son responsabilidad del emisor”</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16"/>
  <sheetViews>
    <sheetView zoomScaleNormal="100" workbookViewId="0">
      <selection activeCell="J16" sqref="J16"/>
    </sheetView>
  </sheetViews>
  <sheetFormatPr defaultColWidth="10.76171875" defaultRowHeight="15"/>
  <cols>
    <col min="3" max="3" width="15.87109375" bestFit="1" customWidth="1"/>
    <col min="4" max="4" width="18.96484375" bestFit="1" customWidth="1"/>
    <col min="8" max="8" width="13.44921875" customWidth="1"/>
    <col min="9" max="9" width="23.40625" bestFit="1" customWidth="1"/>
  </cols>
  <sheetData>
    <row r="1" spans="1:9" s="134" customFormat="1" ht="13.5">
      <c r="A1" s="133"/>
      <c r="B1" s="133"/>
      <c r="C1" s="133"/>
      <c r="D1" s="133"/>
      <c r="E1" s="133"/>
      <c r="F1" s="133"/>
      <c r="G1" s="133"/>
      <c r="H1" s="133"/>
    </row>
    <row r="2" spans="1:9" s="134" customFormat="1" ht="15" customHeight="1">
      <c r="A2" s="1152" t="s">
        <v>1591</v>
      </c>
      <c r="B2" s="1152"/>
      <c r="C2" s="1152"/>
      <c r="D2" s="1152"/>
      <c r="E2" s="1152"/>
      <c r="F2" s="1152"/>
      <c r="G2" s="1152"/>
      <c r="H2" s="1152"/>
      <c r="I2" s="1152"/>
    </row>
    <row r="3" spans="1:9" s="134" customFormat="1" ht="15" customHeight="1">
      <c r="A3" s="1152" t="s">
        <v>722</v>
      </c>
      <c r="B3" s="1152"/>
      <c r="C3" s="1152"/>
      <c r="D3" s="1152"/>
      <c r="E3" s="1152"/>
      <c r="F3" s="1152"/>
      <c r="G3" s="1152"/>
      <c r="H3" s="1152"/>
      <c r="I3" s="1152"/>
    </row>
    <row r="4" spans="1:9" s="134" customFormat="1" ht="15" customHeight="1">
      <c r="A4" s="1152" t="s">
        <v>1602</v>
      </c>
      <c r="B4" s="1152"/>
      <c r="C4" s="1152"/>
      <c r="D4" s="1152"/>
      <c r="E4" s="1152"/>
      <c r="F4" s="1152"/>
      <c r="G4" s="1152"/>
      <c r="H4" s="1152"/>
      <c r="I4" s="1152"/>
    </row>
    <row r="5" spans="1:9" s="134" customFormat="1" ht="13.5"/>
    <row r="6" spans="1:9" ht="15.75" thickBot="1"/>
    <row r="7" spans="1:9">
      <c r="A7" s="149" t="s">
        <v>600</v>
      </c>
      <c r="B7" s="150" t="s">
        <v>606</v>
      </c>
      <c r="C7" s="151" t="s">
        <v>472</v>
      </c>
      <c r="D7" s="151" t="s">
        <v>607</v>
      </c>
      <c r="E7" s="152" t="s">
        <v>608</v>
      </c>
      <c r="F7" s="152" t="s">
        <v>609</v>
      </c>
      <c r="G7" s="153" t="s">
        <v>470</v>
      </c>
      <c r="H7" s="154" t="s">
        <v>610</v>
      </c>
      <c r="I7" s="155" t="s">
        <v>611</v>
      </c>
    </row>
    <row r="8" spans="1:9" ht="39">
      <c r="A8" s="234">
        <v>44861</v>
      </c>
      <c r="B8" s="235" t="s">
        <v>2162</v>
      </c>
      <c r="C8" s="236" t="s">
        <v>2163</v>
      </c>
      <c r="D8" s="754" t="s">
        <v>2164</v>
      </c>
      <c r="E8" s="755">
        <v>0</v>
      </c>
      <c r="F8" s="755">
        <v>2159.17</v>
      </c>
      <c r="G8" s="759">
        <v>-1986533.37</v>
      </c>
      <c r="H8" s="763" t="s">
        <v>2165</v>
      </c>
      <c r="I8" s="770" t="s">
        <v>2166</v>
      </c>
    </row>
    <row r="9" spans="1:9" ht="39">
      <c r="A9" s="242">
        <v>44861</v>
      </c>
      <c r="B9" s="243" t="s">
        <v>2167</v>
      </c>
      <c r="C9" s="243" t="s">
        <v>2163</v>
      </c>
      <c r="D9" s="767" t="s">
        <v>2164</v>
      </c>
      <c r="E9" s="756">
        <v>0</v>
      </c>
      <c r="F9" s="756">
        <v>1714.82</v>
      </c>
      <c r="G9" s="760">
        <v>-1981818.55</v>
      </c>
      <c r="H9" s="244" t="s">
        <v>2165</v>
      </c>
      <c r="I9" s="769" t="s">
        <v>2166</v>
      </c>
    </row>
    <row r="10" spans="1:9" ht="39">
      <c r="A10" s="242">
        <v>44861</v>
      </c>
      <c r="B10" s="243" t="s">
        <v>2168</v>
      </c>
      <c r="C10" s="243" t="s">
        <v>2163</v>
      </c>
      <c r="D10" s="767" t="s">
        <v>2164</v>
      </c>
      <c r="E10" s="756">
        <v>0</v>
      </c>
      <c r="F10" s="756">
        <v>649.04999999999995</v>
      </c>
      <c r="G10" s="760">
        <v>-1984169.5</v>
      </c>
      <c r="H10" s="244" t="s">
        <v>2165</v>
      </c>
      <c r="I10" s="769" t="s">
        <v>2166</v>
      </c>
    </row>
    <row r="11" spans="1:9" ht="39">
      <c r="A11" s="242">
        <v>44861</v>
      </c>
      <c r="B11" s="243" t="s">
        <v>2169</v>
      </c>
      <c r="C11" s="243" t="s">
        <v>2163</v>
      </c>
      <c r="D11" s="767" t="s">
        <v>2164</v>
      </c>
      <c r="E11" s="756">
        <v>0</v>
      </c>
      <c r="F11" s="756">
        <v>327.51</v>
      </c>
      <c r="G11" s="760">
        <v>-1983841.99</v>
      </c>
      <c r="H11" s="244" t="s">
        <v>2165</v>
      </c>
      <c r="I11" s="769" t="s">
        <v>2166</v>
      </c>
    </row>
    <row r="12" spans="1:9">
      <c r="A12" s="242"/>
      <c r="B12" s="243"/>
      <c r="C12" s="245"/>
      <c r="D12" s="768"/>
      <c r="E12" s="757"/>
      <c r="F12" s="757"/>
      <c r="G12" s="761"/>
      <c r="H12" s="764"/>
      <c r="I12" s="765"/>
    </row>
    <row r="13" spans="1:9">
      <c r="A13" s="242"/>
      <c r="B13" s="243"/>
      <c r="C13" s="245"/>
      <c r="D13" s="245"/>
      <c r="E13" s="757"/>
      <c r="F13" s="757"/>
      <c r="G13" s="761"/>
      <c r="H13" s="764"/>
      <c r="I13" s="765"/>
    </row>
    <row r="14" spans="1:9">
      <c r="A14" s="242"/>
      <c r="B14" s="243"/>
      <c r="C14" s="245"/>
      <c r="D14" s="245"/>
      <c r="E14" s="757"/>
      <c r="F14" s="757"/>
      <c r="G14" s="761"/>
      <c r="H14" s="764"/>
      <c r="I14" s="765"/>
    </row>
    <row r="15" spans="1:9">
      <c r="A15" s="242"/>
      <c r="B15" s="243"/>
      <c r="C15" s="245"/>
      <c r="D15" s="245"/>
      <c r="E15" s="757"/>
      <c r="F15" s="757"/>
      <c r="G15" s="761"/>
      <c r="H15" s="764"/>
      <c r="I15" s="766"/>
    </row>
    <row r="16" spans="1:9" ht="15.75" thickBot="1">
      <c r="A16" s="237"/>
      <c r="B16" s="238"/>
      <c r="C16" s="239"/>
      <c r="D16" s="239"/>
      <c r="E16" s="758"/>
      <c r="F16" s="758"/>
      <c r="G16" s="762"/>
      <c r="H16" s="240"/>
      <c r="I16" s="241"/>
    </row>
  </sheetData>
  <mergeCells count="3">
    <mergeCell ref="A2:I2"/>
    <mergeCell ref="A3:I3"/>
    <mergeCell ref="A4:I4"/>
  </mergeCells>
  <phoneticPr fontId="74" type="noConversion"/>
  <printOptions horizontalCentered="1"/>
  <pageMargins left="0.70866141732283472" right="0.70866141732283472" top="0.74803149606299213" bottom="0.74803149606299213" header="0.31496062992125984" footer="0.31496062992125984"/>
  <pageSetup scale="96" fitToHeight="0" orientation="landscape" verticalDpi="300" r:id="rId1"/>
  <headerFooter>
    <oddHeader>&amp;L&amp;"Arial,Normal"&amp;8Estados e Información Contable
Notas de Desglose&amp;R&amp;"Arial,Normal"&amp;8 07.III.1-2</oddHeader>
    <oddFooter>&amp;C“Bajo protesta de decir verdad declaramos que los Estados Financieros y sus notas, son razonablemente correctos y son responsabilidad del emisor”</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29"/>
  <sheetViews>
    <sheetView zoomScaleNormal="100" workbookViewId="0">
      <selection activeCell="H43" sqref="A1:H43"/>
    </sheetView>
  </sheetViews>
  <sheetFormatPr defaultColWidth="10.76171875" defaultRowHeight="15"/>
  <sheetData>
    <row r="1" spans="1:8">
      <c r="A1" s="1109" t="s">
        <v>1591</v>
      </c>
      <c r="B1" s="1109"/>
      <c r="C1" s="1109"/>
      <c r="D1" s="1109"/>
      <c r="E1" s="1109"/>
      <c r="F1" s="1109"/>
      <c r="G1" s="1109"/>
      <c r="H1" s="1109"/>
    </row>
    <row r="2" spans="1:8">
      <c r="A2" s="1109" t="s">
        <v>739</v>
      </c>
      <c r="B2" s="1109"/>
      <c r="C2" s="1109"/>
      <c r="D2" s="1109"/>
      <c r="E2" s="1109"/>
      <c r="F2" s="1109"/>
      <c r="G2" s="1109"/>
      <c r="H2" s="1109"/>
    </row>
    <row r="3" spans="1:8">
      <c r="A3" s="1109" t="s">
        <v>1592</v>
      </c>
      <c r="B3" s="1109"/>
      <c r="C3" s="1109"/>
      <c r="D3" s="1109"/>
      <c r="E3" s="1109"/>
      <c r="F3" s="1109"/>
      <c r="G3" s="1109"/>
      <c r="H3" s="1109"/>
    </row>
    <row r="4" spans="1:8" ht="15.75" thickBot="1">
      <c r="A4" s="129"/>
      <c r="B4" s="129"/>
      <c r="C4" s="129"/>
      <c r="D4" s="129"/>
      <c r="E4" s="129"/>
      <c r="F4" s="129"/>
      <c r="G4" s="129"/>
      <c r="H4" s="129"/>
    </row>
    <row r="5" spans="1:8" s="286" customFormat="1">
      <c r="A5" s="287" t="s">
        <v>467</v>
      </c>
      <c r="B5" s="1157" t="s">
        <v>244</v>
      </c>
      <c r="C5" s="1157"/>
      <c r="D5" s="1157"/>
      <c r="E5" s="1157"/>
      <c r="F5" s="288">
        <v>2022</v>
      </c>
      <c r="G5" s="288">
        <v>2021</v>
      </c>
      <c r="H5" s="289" t="s">
        <v>724</v>
      </c>
    </row>
    <row r="6" spans="1:8">
      <c r="A6" s="291" t="s">
        <v>5</v>
      </c>
      <c r="B6" s="292" t="s">
        <v>6</v>
      </c>
      <c r="C6" s="129"/>
      <c r="D6" s="129"/>
      <c r="E6" s="129"/>
      <c r="F6" s="129"/>
      <c r="G6" s="129"/>
      <c r="H6" s="266"/>
    </row>
    <row r="7" spans="1:8">
      <c r="A7" s="265" t="s">
        <v>725</v>
      </c>
      <c r="B7" s="129" t="s">
        <v>726</v>
      </c>
      <c r="C7" s="129"/>
      <c r="D7" s="129"/>
      <c r="E7" s="129"/>
      <c r="F7" s="295">
        <v>30.73</v>
      </c>
      <c r="G7" s="295">
        <v>43.79</v>
      </c>
      <c r="H7" s="296">
        <f>+F7-G7</f>
        <v>-13.059999999999999</v>
      </c>
    </row>
    <row r="8" spans="1:8">
      <c r="A8" s="284" t="s">
        <v>727</v>
      </c>
      <c r="B8" s="285" t="s">
        <v>728</v>
      </c>
      <c r="C8" s="285"/>
      <c r="D8" s="285"/>
      <c r="E8" s="285"/>
      <c r="F8" s="297">
        <v>34873.35</v>
      </c>
      <c r="G8" s="297">
        <v>35624.199999999997</v>
      </c>
      <c r="H8" s="296">
        <f t="shared" ref="H8:H13" si="0">+F8-G8</f>
        <v>-750.84999999999854</v>
      </c>
    </row>
    <row r="9" spans="1:8">
      <c r="A9" s="282" t="s">
        <v>729</v>
      </c>
      <c r="B9" s="281" t="s">
        <v>730</v>
      </c>
      <c r="C9" s="281"/>
      <c r="D9" s="281"/>
      <c r="E9" s="281"/>
      <c r="F9" s="293">
        <v>0</v>
      </c>
      <c r="G9" s="293">
        <v>0</v>
      </c>
      <c r="H9" s="296">
        <f t="shared" si="0"/>
        <v>0</v>
      </c>
    </row>
    <row r="10" spans="1:8">
      <c r="A10" s="282" t="s">
        <v>731</v>
      </c>
      <c r="B10" s="281" t="s">
        <v>732</v>
      </c>
      <c r="C10" s="281"/>
      <c r="D10" s="281"/>
      <c r="E10" s="281"/>
      <c r="F10" s="293">
        <v>0</v>
      </c>
      <c r="G10" s="293">
        <v>0</v>
      </c>
      <c r="H10" s="296">
        <f t="shared" si="0"/>
        <v>0</v>
      </c>
    </row>
    <row r="11" spans="1:8">
      <c r="A11" s="282" t="s">
        <v>733</v>
      </c>
      <c r="B11" s="281" t="s">
        <v>734</v>
      </c>
      <c r="C11" s="281"/>
      <c r="D11" s="281"/>
      <c r="E11" s="281"/>
      <c r="F11" s="293">
        <v>0</v>
      </c>
      <c r="G11" s="293">
        <v>0</v>
      </c>
      <c r="H11" s="296">
        <f t="shared" si="0"/>
        <v>0</v>
      </c>
    </row>
    <row r="12" spans="1:8">
      <c r="A12" s="282" t="s">
        <v>735</v>
      </c>
      <c r="B12" s="281" t="s">
        <v>736</v>
      </c>
      <c r="C12" s="281"/>
      <c r="D12" s="281"/>
      <c r="E12" s="281"/>
      <c r="F12" s="293">
        <v>0</v>
      </c>
      <c r="G12" s="293">
        <v>0</v>
      </c>
      <c r="H12" s="296">
        <f t="shared" si="0"/>
        <v>0</v>
      </c>
    </row>
    <row r="13" spans="1:8">
      <c r="A13" s="282" t="s">
        <v>737</v>
      </c>
      <c r="B13" s="281" t="s">
        <v>738</v>
      </c>
      <c r="C13" s="281"/>
      <c r="D13" s="281"/>
      <c r="E13" s="281"/>
      <c r="F13" s="293">
        <v>0</v>
      </c>
      <c r="G13" s="293">
        <v>0</v>
      </c>
      <c r="H13" s="296">
        <f t="shared" si="0"/>
        <v>0</v>
      </c>
    </row>
    <row r="14" spans="1:8">
      <c r="A14" s="282"/>
      <c r="B14" s="281"/>
      <c r="C14" s="281"/>
      <c r="D14" s="281"/>
      <c r="E14" s="281"/>
      <c r="F14" s="281"/>
      <c r="G14" s="281"/>
      <c r="H14" s="283"/>
    </row>
    <row r="15" spans="1:8">
      <c r="A15" s="282"/>
      <c r="B15" s="290" t="s">
        <v>723</v>
      </c>
      <c r="C15" s="281"/>
      <c r="D15" s="281"/>
      <c r="E15" s="281"/>
      <c r="F15" s="293">
        <f>SUM(F7:F14)</f>
        <v>34904.080000000002</v>
      </c>
      <c r="G15" s="293">
        <f>SUM(G7:G14)</f>
        <v>35667.99</v>
      </c>
      <c r="H15" s="294">
        <f>+F15-G15</f>
        <v>-763.90999999999622</v>
      </c>
    </row>
    <row r="16" spans="1:8">
      <c r="A16" s="282"/>
      <c r="B16" s="281"/>
      <c r="C16" s="281"/>
      <c r="D16" s="281"/>
      <c r="E16" s="281"/>
      <c r="F16" s="281"/>
      <c r="G16" s="281"/>
      <c r="H16" s="283"/>
    </row>
    <row r="17" spans="1:8">
      <c r="A17" s="282"/>
      <c r="B17" s="281"/>
      <c r="C17" s="281"/>
      <c r="D17" s="281"/>
      <c r="E17" s="281"/>
      <c r="F17" s="281"/>
      <c r="G17" s="281"/>
      <c r="H17" s="283"/>
    </row>
    <row r="18" spans="1:8">
      <c r="A18" s="282"/>
      <c r="B18" s="281"/>
      <c r="C18" s="281"/>
      <c r="D18" s="281"/>
      <c r="E18" s="281"/>
      <c r="F18" s="281"/>
      <c r="G18" s="281"/>
      <c r="H18" s="283"/>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c r="A28" s="265"/>
      <c r="B28" s="129"/>
      <c r="C28" s="129"/>
      <c r="D28" s="129"/>
      <c r="E28" s="129"/>
      <c r="F28" s="129"/>
      <c r="G28" s="129"/>
      <c r="H28" s="266"/>
    </row>
    <row r="29" spans="1:8" ht="15.75" thickBot="1">
      <c r="A29" s="267"/>
      <c r="B29" s="268"/>
      <c r="C29" s="268"/>
      <c r="D29" s="268"/>
      <c r="E29" s="268"/>
      <c r="F29" s="268"/>
      <c r="G29" s="268"/>
      <c r="H29" s="269"/>
    </row>
  </sheetData>
  <mergeCells count="4">
    <mergeCell ref="A1:H1"/>
    <mergeCell ref="A2:H2"/>
    <mergeCell ref="A3:H3"/>
    <mergeCell ref="B5:E5"/>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Desglose&amp;R&amp;"Arial,Normal"&amp;8 7.IV.1</oddHeader>
    <oddFooter>&amp;C“Bajo protesta de decir verdad declaramos que los Estados Financieros y sus notas, son razonablemente correctos y son responsabilidad del emisor”</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J18"/>
  <sheetViews>
    <sheetView zoomScaleNormal="100" workbookViewId="0">
      <selection activeCell="D22" sqref="D22"/>
    </sheetView>
  </sheetViews>
  <sheetFormatPr defaultColWidth="10.76171875" defaultRowHeight="15"/>
  <cols>
    <col min="1" max="1" width="6.72265625" customWidth="1"/>
    <col min="2" max="2" width="27.3046875" bestFit="1" customWidth="1"/>
    <col min="3" max="3" width="20.71484375" bestFit="1" customWidth="1"/>
    <col min="4" max="4" width="32.8203125" customWidth="1"/>
    <col min="5" max="5" width="26.6328125" bestFit="1" customWidth="1"/>
  </cols>
  <sheetData>
    <row r="1" spans="2:10" s="134" customFormat="1" ht="13.5">
      <c r="B1" s="133"/>
      <c r="C1" s="133"/>
      <c r="D1" s="133"/>
      <c r="E1" s="133"/>
      <c r="F1" s="133"/>
      <c r="G1" s="133"/>
      <c r="H1" s="133"/>
      <c r="I1" s="133"/>
    </row>
    <row r="2" spans="2:10" s="134" customFormat="1" ht="15" customHeight="1">
      <c r="B2" s="1152" t="s">
        <v>1591</v>
      </c>
      <c r="C2" s="1152"/>
      <c r="D2" s="1152"/>
      <c r="E2" s="1152"/>
      <c r="F2" s="148"/>
      <c r="G2" s="148"/>
      <c r="H2" s="148"/>
      <c r="I2" s="148"/>
      <c r="J2" s="148"/>
    </row>
    <row r="3" spans="2:10" s="134" customFormat="1" ht="15" customHeight="1">
      <c r="B3" s="1152" t="s">
        <v>540</v>
      </c>
      <c r="C3" s="1152"/>
      <c r="D3" s="1152"/>
      <c r="E3" s="1152"/>
      <c r="F3" s="148"/>
      <c r="G3" s="148"/>
      <c r="H3" s="148"/>
      <c r="I3" s="148"/>
      <c r="J3" s="148"/>
    </row>
    <row r="4" spans="2:10" s="134" customFormat="1" ht="15" customHeight="1">
      <c r="B4" s="1152" t="s">
        <v>1592</v>
      </c>
      <c r="C4" s="1152"/>
      <c r="D4" s="1152"/>
      <c r="E4" s="1152"/>
      <c r="F4" s="148"/>
      <c r="G4" s="148"/>
      <c r="H4" s="148"/>
      <c r="I4" s="148"/>
      <c r="J4" s="148"/>
    </row>
    <row r="5" spans="2:10" s="134" customFormat="1" ht="13.5"/>
    <row r="7" spans="2:10">
      <c r="B7" s="157" t="s">
        <v>522</v>
      </c>
      <c r="C7" s="157" t="s">
        <v>523</v>
      </c>
      <c r="D7" s="157" t="s">
        <v>524</v>
      </c>
      <c r="E7" s="157" t="s">
        <v>525</v>
      </c>
    </row>
    <row r="8" spans="2:10">
      <c r="B8" s="246" t="s">
        <v>1796</v>
      </c>
      <c r="C8" s="976">
        <v>44624</v>
      </c>
      <c r="D8" s="246" t="s">
        <v>2170</v>
      </c>
      <c r="E8" s="771">
        <v>12307.6</v>
      </c>
    </row>
    <row r="9" spans="2:10">
      <c r="B9" s="249" t="s">
        <v>1797</v>
      </c>
      <c r="C9" s="977">
        <v>44691</v>
      </c>
      <c r="D9" s="249" t="s">
        <v>2171</v>
      </c>
      <c r="E9" s="772">
        <v>12760</v>
      </c>
    </row>
    <row r="10" spans="2:10">
      <c r="B10" s="249" t="s">
        <v>1798</v>
      </c>
      <c r="C10" s="977">
        <v>44691</v>
      </c>
      <c r="D10" s="249" t="s">
        <v>2172</v>
      </c>
      <c r="E10" s="772">
        <v>10030</v>
      </c>
    </row>
    <row r="11" spans="2:10">
      <c r="B11" s="249" t="s">
        <v>1793</v>
      </c>
      <c r="C11" s="977">
        <v>44693</v>
      </c>
      <c r="D11" s="249" t="s">
        <v>2173</v>
      </c>
      <c r="E11" s="772">
        <v>8500</v>
      </c>
    </row>
    <row r="12" spans="2:10">
      <c r="B12" s="249" t="s">
        <v>1794</v>
      </c>
      <c r="C12" s="977">
        <v>44693</v>
      </c>
      <c r="D12" s="249" t="s">
        <v>2173</v>
      </c>
      <c r="E12" s="772">
        <v>8500</v>
      </c>
    </row>
    <row r="13" spans="2:10">
      <c r="B13" s="249" t="s">
        <v>1795</v>
      </c>
      <c r="C13" s="977">
        <v>44693</v>
      </c>
      <c r="D13" s="249" t="s">
        <v>2173</v>
      </c>
      <c r="E13" s="772">
        <v>8500</v>
      </c>
    </row>
    <row r="14" spans="2:10">
      <c r="B14" s="249" t="s">
        <v>2086</v>
      </c>
      <c r="C14" s="977">
        <v>44840</v>
      </c>
      <c r="D14" s="249" t="s">
        <v>1907</v>
      </c>
      <c r="E14" s="772">
        <v>16066</v>
      </c>
    </row>
    <row r="15" spans="2:10">
      <c r="B15" s="249" t="s">
        <v>2087</v>
      </c>
      <c r="C15" s="977">
        <v>44840</v>
      </c>
      <c r="D15" s="249" t="s">
        <v>1908</v>
      </c>
      <c r="E15" s="772">
        <v>16066</v>
      </c>
    </row>
    <row r="16" spans="2:10">
      <c r="B16" s="249" t="s">
        <v>2088</v>
      </c>
      <c r="C16" s="977">
        <v>44914</v>
      </c>
      <c r="D16" s="249" t="s">
        <v>1908</v>
      </c>
      <c r="E16" s="772">
        <v>17748</v>
      </c>
    </row>
    <row r="17" spans="2:5">
      <c r="B17" s="247"/>
      <c r="C17" s="248"/>
      <c r="D17" s="247" t="s">
        <v>526</v>
      </c>
      <c r="E17" s="773">
        <f>SUM(E8:E16)</f>
        <v>110477.6</v>
      </c>
    </row>
    <row r="18" spans="2:5">
      <c r="B18" s="1158" t="s">
        <v>527</v>
      </c>
      <c r="C18" s="1158"/>
      <c r="D18" s="1158"/>
      <c r="E18" s="156"/>
    </row>
  </sheetData>
  <mergeCells count="4">
    <mergeCell ref="B18:D18"/>
    <mergeCell ref="B2:E2"/>
    <mergeCell ref="B3:E3"/>
    <mergeCell ref="B4:E4"/>
  </mergeCells>
  <printOptions horizontalCentered="1"/>
  <pageMargins left="0.70866141732283472" right="0.70866141732283472" top="0.74803149606299213" bottom="0.74803149606299213" header="0.31496062992125984" footer="0.31496062992125984"/>
  <pageSetup fitToHeight="0" orientation="landscape" verticalDpi="300" r:id="rId1"/>
  <headerFooter>
    <oddHeader>&amp;L&amp;"Arial,Normal"&amp;8Estados de Información Contable
Notas de Deslgose&amp;R&amp;"Arial,Normal"&amp;8 07.IV.2</oddHeader>
    <oddFooter>&amp;C“Bajo protesta de decir verdad declaramos que los Estados Financieros y sus notas, son razonablemente correctos y son responsabilidad del emisor”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K77"/>
  <sheetViews>
    <sheetView topLeftCell="A13" zoomScaleNormal="100" workbookViewId="0">
      <selection activeCell="E36" sqref="E36"/>
    </sheetView>
  </sheetViews>
  <sheetFormatPr defaultColWidth="11.43359375" defaultRowHeight="12.75"/>
  <cols>
    <col min="1" max="1" width="5.109375" style="3" customWidth="1"/>
    <col min="2" max="2" width="80.17578125" style="3" customWidth="1"/>
    <col min="3" max="5" width="19.1015625" style="3" customWidth="1"/>
    <col min="6" max="7" width="16.8125" style="3" customWidth="1"/>
    <col min="8" max="8" width="17.890625" style="3" customWidth="1"/>
    <col min="9" max="16384" width="11.43359375" style="3"/>
  </cols>
  <sheetData>
    <row r="2" spans="2:9" ht="17.25">
      <c r="B2" s="994" t="s">
        <v>1591</v>
      </c>
      <c r="C2" s="994"/>
      <c r="D2" s="994"/>
      <c r="E2" s="994"/>
      <c r="F2" s="994"/>
      <c r="G2" s="994"/>
      <c r="H2" s="30"/>
    </row>
    <row r="3" spans="2:9" ht="17.25">
      <c r="B3" s="31"/>
      <c r="C3" s="31"/>
      <c r="D3" s="31"/>
      <c r="E3" s="31"/>
      <c r="F3" s="31"/>
      <c r="G3" s="31"/>
      <c r="H3" s="30"/>
    </row>
    <row r="4" spans="2:9" ht="17.25">
      <c r="B4" s="999" t="s">
        <v>212</v>
      </c>
      <c r="C4" s="999"/>
      <c r="D4" s="999"/>
      <c r="E4" s="999"/>
      <c r="F4" s="999"/>
      <c r="G4" s="999"/>
      <c r="H4" s="32"/>
      <c r="I4" s="32"/>
    </row>
    <row r="5" spans="2:9" ht="17.25">
      <c r="B5" s="1000" t="s">
        <v>1593</v>
      </c>
      <c r="C5" s="1000"/>
      <c r="D5" s="1000"/>
      <c r="E5" s="1000"/>
      <c r="F5" s="1000"/>
      <c r="G5" s="1000"/>
      <c r="H5" s="33"/>
    </row>
    <row r="6" spans="2:9">
      <c r="B6" s="995" t="s">
        <v>529</v>
      </c>
      <c r="C6" s="995"/>
      <c r="D6" s="995"/>
      <c r="E6" s="995"/>
      <c r="F6" s="995"/>
      <c r="G6" s="995"/>
    </row>
    <row r="7" spans="2:9">
      <c r="G7" s="16"/>
    </row>
    <row r="8" spans="2:9" s="1" customFormat="1" ht="12.75" customHeight="1">
      <c r="B8" s="1001" t="s">
        <v>244</v>
      </c>
      <c r="C8" s="1002" t="s">
        <v>73</v>
      </c>
      <c r="D8" s="1002" t="s">
        <v>596</v>
      </c>
      <c r="E8" s="1002" t="s">
        <v>597</v>
      </c>
      <c r="F8" s="1002" t="s">
        <v>1398</v>
      </c>
      <c r="G8" s="1002" t="s">
        <v>281</v>
      </c>
    </row>
    <row r="9" spans="2:9" s="1" customFormat="1" ht="13.5" customHeight="1">
      <c r="B9" s="1001"/>
      <c r="C9" s="1003"/>
      <c r="D9" s="1003"/>
      <c r="E9" s="1003"/>
      <c r="F9" s="1003"/>
      <c r="G9" s="1003"/>
    </row>
    <row r="10" spans="2:9" s="1" customFormat="1" ht="33" customHeight="1">
      <c r="B10" s="1001"/>
      <c r="C10" s="1004"/>
      <c r="D10" s="1004"/>
      <c r="E10" s="1004"/>
      <c r="F10" s="1004"/>
      <c r="G10" s="1004"/>
    </row>
    <row r="11" spans="2:9" s="34" customFormat="1" ht="14.25" customHeight="1">
      <c r="B11" s="82" t="s">
        <v>1606</v>
      </c>
      <c r="C11" s="549">
        <f>SUM(C12:C14)</f>
        <v>14041057.529999999</v>
      </c>
      <c r="D11" s="549">
        <f t="shared" ref="D11:F11" si="0">SUM(D12:D14)</f>
        <v>0</v>
      </c>
      <c r="E11" s="549">
        <f t="shared" si="0"/>
        <v>0</v>
      </c>
      <c r="F11" s="549">
        <f t="shared" si="0"/>
        <v>0</v>
      </c>
      <c r="G11" s="550">
        <f>SUM(C11:F11)</f>
        <v>14041057.529999999</v>
      </c>
    </row>
    <row r="12" spans="2:9" s="34" customFormat="1" ht="12" customHeight="1">
      <c r="B12" s="83" t="s">
        <v>75</v>
      </c>
      <c r="C12" s="551">
        <v>0</v>
      </c>
      <c r="D12" s="552">
        <v>0</v>
      </c>
      <c r="E12" s="552">
        <v>0</v>
      </c>
      <c r="F12" s="552">
        <v>0</v>
      </c>
      <c r="G12" s="552">
        <f>SUM(C12:F12)</f>
        <v>0</v>
      </c>
    </row>
    <row r="13" spans="2:9" s="34" customFormat="1" ht="12" customHeight="1">
      <c r="B13" s="83" t="s">
        <v>77</v>
      </c>
      <c r="C13" s="551">
        <v>0</v>
      </c>
      <c r="D13" s="552">
        <v>0</v>
      </c>
      <c r="E13" s="552">
        <v>0</v>
      </c>
      <c r="F13" s="552">
        <v>0</v>
      </c>
      <c r="G13" s="552">
        <f>SUM(C13:F13)</f>
        <v>0</v>
      </c>
    </row>
    <row r="14" spans="2:9" s="34" customFormat="1" ht="12" customHeight="1">
      <c r="B14" s="83" t="s">
        <v>215</v>
      </c>
      <c r="C14" s="551">
        <v>14041057.529999999</v>
      </c>
      <c r="D14" s="552">
        <v>0</v>
      </c>
      <c r="E14" s="552">
        <v>0</v>
      </c>
      <c r="F14" s="552">
        <v>0</v>
      </c>
      <c r="G14" s="552">
        <f>SUM(C14:F14)</f>
        <v>14041057.529999999</v>
      </c>
    </row>
    <row r="15" spans="2:9" s="34" customFormat="1" ht="12" customHeight="1">
      <c r="B15" s="83"/>
      <c r="C15" s="551"/>
      <c r="D15" s="552"/>
      <c r="E15" s="552"/>
      <c r="F15" s="552"/>
      <c r="G15" s="553"/>
    </row>
    <row r="16" spans="2:9" s="34" customFormat="1" ht="15.75" customHeight="1">
      <c r="B16" s="84" t="s">
        <v>1607</v>
      </c>
      <c r="C16" s="554">
        <f>SUM(C17:C21)</f>
        <v>0</v>
      </c>
      <c r="D16" s="554">
        <f t="shared" ref="D16:F16" si="1">SUM(D17:D21)</f>
        <v>2042129.31</v>
      </c>
      <c r="E16" s="554">
        <f t="shared" si="1"/>
        <v>-1988692.54</v>
      </c>
      <c r="F16" s="554">
        <f t="shared" si="1"/>
        <v>0</v>
      </c>
      <c r="G16" s="553">
        <f>SUM(C16:F16)</f>
        <v>53436.770000000019</v>
      </c>
    </row>
    <row r="17" spans="2:7" s="34" customFormat="1" ht="12" customHeight="1">
      <c r="B17" s="83" t="s">
        <v>216</v>
      </c>
      <c r="C17" s="551">
        <v>0</v>
      </c>
      <c r="D17" s="552">
        <v>0</v>
      </c>
      <c r="E17" s="552">
        <v>-1988692.54</v>
      </c>
      <c r="F17" s="552">
        <v>0</v>
      </c>
      <c r="G17" s="552">
        <f>SUM(C17:F17)</f>
        <v>-1988692.54</v>
      </c>
    </row>
    <row r="18" spans="2:7" s="34" customFormat="1" ht="12" customHeight="1">
      <c r="B18" s="83" t="s">
        <v>217</v>
      </c>
      <c r="C18" s="551">
        <v>0</v>
      </c>
      <c r="D18" s="552">
        <v>2042129.31</v>
      </c>
      <c r="E18" s="552">
        <v>0</v>
      </c>
      <c r="F18" s="552">
        <v>0</v>
      </c>
      <c r="G18" s="552">
        <f t="shared" ref="G18:G21" si="2">SUM(C18:F18)</f>
        <v>2042129.31</v>
      </c>
    </row>
    <row r="19" spans="2:7" s="34" customFormat="1" ht="12" customHeight="1">
      <c r="B19" s="83" t="s">
        <v>86</v>
      </c>
      <c r="C19" s="551">
        <v>0</v>
      </c>
      <c r="D19" s="552">
        <v>0</v>
      </c>
      <c r="E19" s="552">
        <v>0</v>
      </c>
      <c r="F19" s="552">
        <v>0</v>
      </c>
      <c r="G19" s="552">
        <f t="shared" si="2"/>
        <v>0</v>
      </c>
    </row>
    <row r="20" spans="2:7" s="34" customFormat="1" ht="12" customHeight="1">
      <c r="B20" s="83" t="s">
        <v>88</v>
      </c>
      <c r="C20" s="551">
        <v>0</v>
      </c>
      <c r="D20" s="552">
        <v>0</v>
      </c>
      <c r="E20" s="552">
        <v>0</v>
      </c>
      <c r="F20" s="552">
        <v>0</v>
      </c>
      <c r="G20" s="552">
        <f t="shared" si="2"/>
        <v>0</v>
      </c>
    </row>
    <row r="21" spans="2:7" s="34" customFormat="1" ht="12" customHeight="1">
      <c r="B21" s="83" t="s">
        <v>90</v>
      </c>
      <c r="C21" s="551">
        <v>0</v>
      </c>
      <c r="D21" s="552">
        <v>0</v>
      </c>
      <c r="E21" s="552">
        <v>0</v>
      </c>
      <c r="F21" s="552">
        <v>0</v>
      </c>
      <c r="G21" s="552">
        <f t="shared" si="2"/>
        <v>0</v>
      </c>
    </row>
    <row r="22" spans="2:7" s="34" customFormat="1" ht="12" customHeight="1">
      <c r="B22" s="83"/>
      <c r="C22" s="551"/>
      <c r="D22" s="552"/>
      <c r="E22" s="552"/>
      <c r="F22" s="552"/>
      <c r="G22" s="553"/>
    </row>
    <row r="23" spans="2:7" s="453" customFormat="1" ht="27" customHeight="1">
      <c r="B23" s="84" t="s">
        <v>1608</v>
      </c>
      <c r="C23" s="554">
        <f>SUM(C24:C25)</f>
        <v>0</v>
      </c>
      <c r="D23" s="554">
        <f>SUM(D24:D25)</f>
        <v>0</v>
      </c>
      <c r="E23" s="554">
        <f t="shared" ref="E23:F23" si="3">SUM(E24:E25)</f>
        <v>0</v>
      </c>
      <c r="F23" s="554">
        <f t="shared" si="3"/>
        <v>0</v>
      </c>
      <c r="G23" s="553">
        <f>SUM(C23:F23)</f>
        <v>0</v>
      </c>
    </row>
    <row r="24" spans="2:7" s="34" customFormat="1" ht="12" customHeight="1">
      <c r="B24" s="83" t="s">
        <v>1397</v>
      </c>
      <c r="C24" s="551">
        <v>0</v>
      </c>
      <c r="D24" s="552">
        <v>0</v>
      </c>
      <c r="E24" s="552">
        <v>0</v>
      </c>
      <c r="F24" s="552">
        <v>0</v>
      </c>
      <c r="G24" s="552">
        <f>SUM(C24:F24)</f>
        <v>0</v>
      </c>
    </row>
    <row r="25" spans="2:7" s="34" customFormat="1" ht="12" customHeight="1">
      <c r="B25" s="83" t="s">
        <v>95</v>
      </c>
      <c r="C25" s="551">
        <v>0</v>
      </c>
      <c r="D25" s="552">
        <v>0</v>
      </c>
      <c r="E25" s="552">
        <v>0</v>
      </c>
      <c r="F25" s="552">
        <v>0</v>
      </c>
      <c r="G25" s="552">
        <f t="shared" ref="G25" si="4">SUM(C25:F25)</f>
        <v>0</v>
      </c>
    </row>
    <row r="26" spans="2:7" s="34" customFormat="1" ht="12" customHeight="1">
      <c r="B26" s="83"/>
      <c r="C26" s="551"/>
      <c r="D26" s="552"/>
      <c r="E26" s="552"/>
      <c r="F26" s="552"/>
      <c r="G26" s="552"/>
    </row>
    <row r="27" spans="2:7" s="34" customFormat="1">
      <c r="B27" s="84" t="s">
        <v>1609</v>
      </c>
      <c r="C27" s="554">
        <f>+C11+C16</f>
        <v>14041057.529999999</v>
      </c>
      <c r="D27" s="554">
        <f t="shared" ref="D27:G27" si="5">+D11+D16</f>
        <v>2042129.31</v>
      </c>
      <c r="E27" s="554">
        <f t="shared" si="5"/>
        <v>-1988692.54</v>
      </c>
      <c r="F27" s="554">
        <f t="shared" si="5"/>
        <v>0</v>
      </c>
      <c r="G27" s="554">
        <f t="shared" si="5"/>
        <v>14094494.299999999</v>
      </c>
    </row>
    <row r="28" spans="2:7" s="34" customFormat="1">
      <c r="B28" s="84"/>
      <c r="C28" s="551"/>
      <c r="D28" s="552"/>
      <c r="E28" s="552"/>
      <c r="F28" s="552"/>
      <c r="G28" s="552"/>
    </row>
    <row r="29" spans="2:7" s="34" customFormat="1">
      <c r="B29" s="84" t="s">
        <v>1610</v>
      </c>
      <c r="C29" s="554">
        <f>SUM(C30:C32)</f>
        <v>0</v>
      </c>
      <c r="D29" s="553">
        <f t="shared" ref="D29" si="6">SUM(D30:D32)</f>
        <v>0</v>
      </c>
      <c r="E29" s="553">
        <f t="shared" ref="E29" si="7">SUM(E30:E32)</f>
        <v>0</v>
      </c>
      <c r="F29" s="553">
        <f t="shared" ref="F29" si="8">SUM(F30:F32)</f>
        <v>0</v>
      </c>
      <c r="G29" s="553">
        <f>SUM(C29:F29)</f>
        <v>0</v>
      </c>
    </row>
    <row r="30" spans="2:7" s="34" customFormat="1" ht="12" customHeight="1">
      <c r="B30" s="83" t="s">
        <v>75</v>
      </c>
      <c r="C30" s="551">
        <v>0</v>
      </c>
      <c r="D30" s="552">
        <v>0</v>
      </c>
      <c r="E30" s="552">
        <v>0</v>
      </c>
      <c r="F30" s="552">
        <v>0</v>
      </c>
      <c r="G30" s="553">
        <f>SUM(C30:F30)</f>
        <v>0</v>
      </c>
    </row>
    <row r="31" spans="2:7" s="34" customFormat="1" ht="12" customHeight="1">
      <c r="B31" s="83" t="s">
        <v>77</v>
      </c>
      <c r="C31" s="551">
        <v>0</v>
      </c>
      <c r="D31" s="552">
        <v>0</v>
      </c>
      <c r="E31" s="552">
        <v>0</v>
      </c>
      <c r="F31" s="552">
        <v>0</v>
      </c>
      <c r="G31" s="553">
        <f>SUM(C31:F31)</f>
        <v>0</v>
      </c>
    </row>
    <row r="32" spans="2:7" s="34" customFormat="1" ht="12" customHeight="1">
      <c r="B32" s="83" t="s">
        <v>215</v>
      </c>
      <c r="C32" s="551">
        <v>0</v>
      </c>
      <c r="D32" s="552">
        <v>0</v>
      </c>
      <c r="E32" s="552">
        <v>0</v>
      </c>
      <c r="F32" s="552">
        <v>0</v>
      </c>
      <c r="G32" s="553">
        <f>SUM(C32:F32)</f>
        <v>0</v>
      </c>
    </row>
    <row r="33" spans="2:11" s="34" customFormat="1" ht="12" customHeight="1">
      <c r="B33" s="83"/>
      <c r="C33" s="551"/>
      <c r="D33" s="552"/>
      <c r="E33" s="552"/>
      <c r="F33" s="552"/>
      <c r="G33" s="553"/>
    </row>
    <row r="34" spans="2:11" s="67" customFormat="1" ht="29.25" customHeight="1">
      <c r="B34" s="581" t="s">
        <v>1611</v>
      </c>
      <c r="C34" s="553">
        <f>SUM(C35:C39)</f>
        <v>0</v>
      </c>
      <c r="D34" s="553">
        <f t="shared" ref="D34" si="9">SUM(D35:D39)</f>
        <v>-1983841.99</v>
      </c>
      <c r="E34" s="553">
        <f t="shared" ref="E34" si="10">SUM(E35:E39)</f>
        <v>1900356.1600000001</v>
      </c>
      <c r="F34" s="553">
        <f t="shared" ref="F34" si="11">SUM(F35:F39)</f>
        <v>0</v>
      </c>
      <c r="G34" s="553">
        <f>SUM(C34:F34)</f>
        <v>-83485.829999999842</v>
      </c>
    </row>
    <row r="35" spans="2:11" s="34" customFormat="1" ht="12" customHeight="1">
      <c r="B35" s="83" t="s">
        <v>216</v>
      </c>
      <c r="C35" s="551">
        <v>0</v>
      </c>
      <c r="D35" s="552">
        <v>0</v>
      </c>
      <c r="E35" s="552">
        <v>-88336.38</v>
      </c>
      <c r="F35" s="552">
        <v>0</v>
      </c>
      <c r="G35" s="553">
        <f>SUM(C35:F35)</f>
        <v>-88336.38</v>
      </c>
    </row>
    <row r="36" spans="2:11" s="34" customFormat="1" ht="12" customHeight="1">
      <c r="B36" s="83" t="s">
        <v>217</v>
      </c>
      <c r="C36" s="551">
        <v>0</v>
      </c>
      <c r="D36" s="552">
        <v>-1983841.99</v>
      </c>
      <c r="E36" s="552">
        <v>1988692.54</v>
      </c>
      <c r="F36" s="552">
        <v>0</v>
      </c>
      <c r="G36" s="553">
        <f t="shared" ref="G36:G39" si="12">SUM(C36:F36)</f>
        <v>4850.5500000000466</v>
      </c>
    </row>
    <row r="37" spans="2:11" s="34" customFormat="1" ht="12" customHeight="1">
      <c r="B37" s="83" t="s">
        <v>86</v>
      </c>
      <c r="C37" s="551">
        <v>0</v>
      </c>
      <c r="D37" s="552">
        <v>0</v>
      </c>
      <c r="E37" s="552">
        <v>0</v>
      </c>
      <c r="F37" s="552">
        <v>0</v>
      </c>
      <c r="G37" s="553">
        <f t="shared" si="12"/>
        <v>0</v>
      </c>
    </row>
    <row r="38" spans="2:11" s="34" customFormat="1" ht="12" customHeight="1">
      <c r="B38" s="83" t="s">
        <v>88</v>
      </c>
      <c r="C38" s="551">
        <v>0</v>
      </c>
      <c r="D38" s="552">
        <v>0</v>
      </c>
      <c r="E38" s="552">
        <v>0</v>
      </c>
      <c r="F38" s="552">
        <v>0</v>
      </c>
      <c r="G38" s="553">
        <f t="shared" si="12"/>
        <v>0</v>
      </c>
    </row>
    <row r="39" spans="2:11" s="34" customFormat="1" ht="12" customHeight="1">
      <c r="B39" s="83" t="s">
        <v>90</v>
      </c>
      <c r="C39" s="551">
        <v>0</v>
      </c>
      <c r="D39" s="552">
        <v>0</v>
      </c>
      <c r="E39" s="552">
        <v>0</v>
      </c>
      <c r="F39" s="552">
        <v>0</v>
      </c>
      <c r="G39" s="553">
        <f t="shared" si="12"/>
        <v>0</v>
      </c>
    </row>
    <row r="40" spans="2:11" s="34" customFormat="1" ht="12" customHeight="1">
      <c r="B40" s="83"/>
      <c r="C40" s="551"/>
      <c r="D40" s="552"/>
      <c r="E40" s="552"/>
      <c r="F40" s="552"/>
      <c r="G40" s="553"/>
    </row>
    <row r="41" spans="2:11" s="34" customFormat="1" ht="26.25" customHeight="1">
      <c r="B41" s="84" t="s">
        <v>1613</v>
      </c>
      <c r="C41" s="554">
        <f>SUM(C42:C43)</f>
        <v>0</v>
      </c>
      <c r="D41" s="553">
        <f>SUM(D42:D43)</f>
        <v>0</v>
      </c>
      <c r="E41" s="553">
        <f t="shared" ref="E41" si="13">SUM(E42:E43)</f>
        <v>0</v>
      </c>
      <c r="F41" s="553">
        <f t="shared" ref="F41" si="14">SUM(F42:F43)</f>
        <v>0</v>
      </c>
      <c r="G41" s="553">
        <f>SUM(C41:F41)</f>
        <v>0</v>
      </c>
    </row>
    <row r="42" spans="2:11" s="34" customFormat="1" ht="12" customHeight="1">
      <c r="B42" s="83" t="s">
        <v>93</v>
      </c>
      <c r="C42" s="551">
        <v>0</v>
      </c>
      <c r="D42" s="552">
        <v>0</v>
      </c>
      <c r="E42" s="552">
        <v>0</v>
      </c>
      <c r="F42" s="552">
        <v>0</v>
      </c>
      <c r="G42" s="553">
        <f>SUM(C42:F42)</f>
        <v>0</v>
      </c>
    </row>
    <row r="43" spans="2:11" s="34" customFormat="1" ht="12" customHeight="1">
      <c r="B43" s="83" t="s">
        <v>95</v>
      </c>
      <c r="C43" s="551">
        <v>0</v>
      </c>
      <c r="D43" s="552">
        <v>0</v>
      </c>
      <c r="E43" s="552">
        <v>0</v>
      </c>
      <c r="F43" s="552">
        <v>0</v>
      </c>
      <c r="G43" s="553">
        <f t="shared" ref="G43" si="15">SUM(C43:F43)</f>
        <v>0</v>
      </c>
    </row>
    <row r="44" spans="2:11" s="34" customFormat="1" ht="12" customHeight="1">
      <c r="B44" s="83"/>
      <c r="C44" s="551"/>
      <c r="D44" s="552"/>
      <c r="E44" s="552"/>
      <c r="F44" s="552"/>
      <c r="G44" s="553"/>
    </row>
    <row r="45" spans="2:11" s="34" customFormat="1" ht="14.25" customHeight="1">
      <c r="B45" s="85" t="s">
        <v>1612</v>
      </c>
      <c r="C45" s="580">
        <f>+C27+C29+C34+C41</f>
        <v>14041057.529999999</v>
      </c>
      <c r="D45" s="580">
        <f t="shared" ref="D45:G45" si="16">+D27+D29+D34+D41</f>
        <v>58287.320000000065</v>
      </c>
      <c r="E45" s="580">
        <f t="shared" si="16"/>
        <v>-88336.379999999888</v>
      </c>
      <c r="F45" s="580">
        <f t="shared" si="16"/>
        <v>0</v>
      </c>
      <c r="G45" s="580">
        <f t="shared" si="16"/>
        <v>14011008.469999999</v>
      </c>
    </row>
    <row r="46" spans="2:11" s="34" customFormat="1" ht="12" customHeight="1">
      <c r="B46" s="3"/>
      <c r="C46" s="3"/>
      <c r="D46" s="3"/>
      <c r="E46" s="3"/>
      <c r="F46" s="3"/>
      <c r="G46" s="3"/>
      <c r="H46" s="3"/>
      <c r="I46" s="3"/>
      <c r="J46" s="3"/>
      <c r="K46" s="3"/>
    </row>
    <row r="47" spans="2:11" s="36" customFormat="1" ht="22.5" customHeight="1">
      <c r="B47" s="996"/>
      <c r="C47" s="996"/>
      <c r="D47" s="996"/>
      <c r="E47" s="996"/>
      <c r="F47" s="996"/>
      <c r="G47" s="996"/>
      <c r="H47" s="35"/>
      <c r="I47" s="35"/>
      <c r="J47" s="35"/>
      <c r="K47" s="3"/>
    </row>
    <row r="56" ht="24.75" customHeight="1"/>
    <row r="59" ht="24" customHeight="1"/>
    <row r="62" ht="25.5" customHeight="1"/>
    <row r="72" spans="2:9" ht="24" customHeight="1"/>
    <row r="76" spans="2:9" ht="25.5" customHeight="1">
      <c r="B76" s="997"/>
      <c r="C76" s="997"/>
      <c r="D76" s="997"/>
      <c r="E76" s="997"/>
      <c r="F76" s="997"/>
      <c r="G76" s="997"/>
      <c r="H76" s="997"/>
      <c r="I76" s="997"/>
    </row>
    <row r="77" spans="2:9" ht="15.75" customHeight="1">
      <c r="B77" s="998"/>
      <c r="C77" s="998"/>
      <c r="D77" s="998"/>
      <c r="E77" s="998"/>
      <c r="F77" s="998"/>
      <c r="G77" s="998"/>
      <c r="H77" s="998"/>
      <c r="I77" s="998"/>
    </row>
  </sheetData>
  <mergeCells count="13">
    <mergeCell ref="B47:G47"/>
    <mergeCell ref="B76:I76"/>
    <mergeCell ref="B77:I77"/>
    <mergeCell ref="B2:G2"/>
    <mergeCell ref="B4:G4"/>
    <mergeCell ref="B5:G5"/>
    <mergeCell ref="B8:B10"/>
    <mergeCell ref="C8:C10"/>
    <mergeCell ref="D8:D10"/>
    <mergeCell ref="E8:E10"/>
    <mergeCell ref="F8:F10"/>
    <mergeCell ref="G8:G10"/>
    <mergeCell ref="B6:G6"/>
  </mergeCells>
  <pageMargins left="0.3" right="0.31496062992125984" top="0.39370078740157483" bottom="0.39370078740157483" header="0.19685039370078741" footer="0.15748031496062992"/>
  <pageSetup scale="75" orientation="landscape" r:id="rId1"/>
  <headerFooter>
    <oddHeader>&amp;L&amp;"Arial,Normal"&amp;8Estados e Información Contable&amp;R&amp;"Arial,Normal"&amp;8 03</oddHeader>
    <oddFooter>&amp;C&amp;"Arial,Normal"&amp;9“Bajo protesta de decir verdad declaramos que los Estados Financieros y sus notas, son razonablemente correctos y son responsabilidad del emisor”</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29"/>
  <sheetViews>
    <sheetView zoomScaleNormal="100" workbookViewId="0">
      <selection activeCell="H45" sqref="A1:H45"/>
    </sheetView>
  </sheetViews>
  <sheetFormatPr defaultColWidth="10.76171875" defaultRowHeight="15"/>
  <cols>
    <col min="8" max="8" width="11.703125" bestFit="1" customWidth="1"/>
  </cols>
  <sheetData>
    <row r="1" spans="1:8">
      <c r="A1" s="1109" t="s">
        <v>1591</v>
      </c>
      <c r="B1" s="1109"/>
      <c r="C1" s="1109"/>
      <c r="D1" s="1109"/>
      <c r="E1" s="1109"/>
      <c r="F1" s="1109"/>
      <c r="G1" s="1109"/>
      <c r="H1" s="1109"/>
    </row>
    <row r="2" spans="1:8" ht="29.25" customHeight="1">
      <c r="A2" s="1162" t="s">
        <v>1564</v>
      </c>
      <c r="B2" s="1162"/>
      <c r="C2" s="1162"/>
      <c r="D2" s="1162"/>
      <c r="E2" s="1162"/>
      <c r="F2" s="1162"/>
      <c r="G2" s="1162"/>
      <c r="H2" s="1162"/>
    </row>
    <row r="3" spans="1:8">
      <c r="A3" s="1109" t="s">
        <v>1590</v>
      </c>
      <c r="B3" s="1109"/>
      <c r="C3" s="1109"/>
      <c r="D3" s="1109"/>
      <c r="E3" s="1109"/>
      <c r="F3" s="1109"/>
      <c r="G3" s="1109"/>
      <c r="H3" s="1109"/>
    </row>
    <row r="4" spans="1:8" ht="15.75" thickBot="1">
      <c r="A4" s="129"/>
      <c r="B4" s="129"/>
      <c r="C4" s="129"/>
      <c r="D4" s="129"/>
      <c r="E4" s="129"/>
      <c r="F4" s="129"/>
      <c r="G4" s="129"/>
      <c r="H4" s="129"/>
    </row>
    <row r="5" spans="1:8" s="286" customFormat="1">
      <c r="A5" s="287"/>
      <c r="B5" s="1157" t="s">
        <v>244</v>
      </c>
      <c r="C5" s="1157"/>
      <c r="D5" s="1157"/>
      <c r="E5" s="1157"/>
      <c r="F5" s="288"/>
      <c r="G5" s="288">
        <v>2022</v>
      </c>
      <c r="H5" s="289">
        <v>2021</v>
      </c>
    </row>
    <row r="6" spans="1:8">
      <c r="A6" s="528" t="s">
        <v>1583</v>
      </c>
      <c r="B6" s="775"/>
      <c r="C6" s="776"/>
      <c r="D6" s="776"/>
      <c r="E6" s="776"/>
      <c r="F6" s="129"/>
      <c r="G6" s="295">
        <v>-88336.38</v>
      </c>
      <c r="H6" s="296">
        <v>-1988692.54</v>
      </c>
    </row>
    <row r="7" spans="1:8">
      <c r="A7" s="529" t="s">
        <v>1582</v>
      </c>
      <c r="B7" s="776"/>
      <c r="C7" s="776"/>
      <c r="D7" s="776"/>
      <c r="E7" s="776"/>
      <c r="F7" s="295"/>
      <c r="G7" s="295"/>
      <c r="H7" s="296"/>
    </row>
    <row r="8" spans="1:8">
      <c r="A8" s="530"/>
      <c r="B8" s="777" t="s">
        <v>740</v>
      </c>
      <c r="C8" s="777"/>
      <c r="D8" s="777"/>
      <c r="E8" s="777"/>
      <c r="F8" s="297"/>
      <c r="G8" s="297">
        <f>83966.55-12600</f>
        <v>71366.55</v>
      </c>
      <c r="H8" s="298">
        <f>2135116.47-12600</f>
        <v>2122516.4700000002</v>
      </c>
    </row>
    <row r="9" spans="1:8">
      <c r="A9" s="531"/>
      <c r="B9" s="778" t="s">
        <v>741</v>
      </c>
      <c r="C9" s="778"/>
      <c r="D9" s="778"/>
      <c r="E9" s="778"/>
      <c r="F9" s="293"/>
      <c r="G9" s="293">
        <v>12600</v>
      </c>
      <c r="H9" s="294">
        <v>12600</v>
      </c>
    </row>
    <row r="10" spans="1:8">
      <c r="A10" s="531"/>
      <c r="B10" s="778" t="s">
        <v>742</v>
      </c>
      <c r="C10" s="778"/>
      <c r="D10" s="778"/>
      <c r="E10" s="778"/>
      <c r="F10" s="293"/>
      <c r="G10" s="293">
        <v>0</v>
      </c>
      <c r="H10" s="294">
        <v>0</v>
      </c>
    </row>
    <row r="11" spans="1:8">
      <c r="A11" s="531"/>
      <c r="B11" s="778" t="s">
        <v>1553</v>
      </c>
      <c r="C11" s="778"/>
      <c r="D11" s="778"/>
      <c r="E11" s="778"/>
      <c r="F11" s="293"/>
      <c r="G11" s="293">
        <v>0</v>
      </c>
      <c r="H11" s="294">
        <v>0</v>
      </c>
    </row>
    <row r="12" spans="1:8">
      <c r="A12" s="531"/>
      <c r="B12" s="778" t="s">
        <v>1584</v>
      </c>
      <c r="C12" s="778"/>
      <c r="D12" s="778"/>
      <c r="E12" s="778"/>
      <c r="F12" s="293"/>
      <c r="G12" s="293">
        <v>0</v>
      </c>
      <c r="H12" s="294">
        <v>0</v>
      </c>
    </row>
    <row r="13" spans="1:8">
      <c r="A13" s="531"/>
      <c r="B13" s="778" t="s">
        <v>743</v>
      </c>
      <c r="C13" s="778"/>
      <c r="D13" s="778"/>
      <c r="E13" s="778"/>
      <c r="F13" s="281"/>
      <c r="G13" s="293">
        <v>0</v>
      </c>
      <c r="H13" s="294">
        <v>0</v>
      </c>
    </row>
    <row r="14" spans="1:8">
      <c r="A14" s="532" t="s">
        <v>1585</v>
      </c>
      <c r="B14" s="778"/>
      <c r="C14" s="778"/>
      <c r="D14" s="778"/>
      <c r="E14" s="778"/>
      <c r="F14" s="281"/>
      <c r="G14" s="774">
        <f>+G6+G8+G9</f>
        <v>-4369.8300000000017</v>
      </c>
      <c r="H14" s="779">
        <f>+H6+H8+H9</f>
        <v>146423.93000000017</v>
      </c>
    </row>
    <row r="15" spans="1:8">
      <c r="A15" s="531"/>
      <c r="B15" s="778"/>
      <c r="C15" s="778"/>
      <c r="D15" s="778"/>
      <c r="E15" s="778"/>
      <c r="F15" s="281"/>
      <c r="G15" s="281"/>
      <c r="H15" s="283"/>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1159" t="s">
        <v>1556</v>
      </c>
      <c r="B26" s="1160"/>
      <c r="C26" s="1160"/>
      <c r="D26" s="1160"/>
      <c r="E26" s="1160"/>
      <c r="F26" s="1160"/>
      <c r="G26" s="1160"/>
      <c r="H26" s="1161"/>
    </row>
    <row r="27" spans="1:8">
      <c r="A27" s="1159"/>
      <c r="B27" s="1160"/>
      <c r="C27" s="1160"/>
      <c r="D27" s="1160"/>
      <c r="E27" s="1160"/>
      <c r="F27" s="1160"/>
      <c r="G27" s="1160"/>
      <c r="H27" s="1161"/>
    </row>
    <row r="28" spans="1:8">
      <c r="A28" s="265"/>
      <c r="B28" s="129"/>
      <c r="C28" s="129"/>
      <c r="D28" s="129"/>
      <c r="E28" s="129"/>
      <c r="F28" s="129"/>
      <c r="G28" s="129"/>
      <c r="H28" s="266"/>
    </row>
    <row r="29" spans="1:8" ht="15.75" thickBot="1">
      <c r="A29" s="267"/>
      <c r="B29" s="268"/>
      <c r="C29" s="268"/>
      <c r="D29" s="268"/>
      <c r="E29" s="268"/>
      <c r="F29" s="268"/>
      <c r="G29" s="268"/>
      <c r="H29" s="269"/>
    </row>
  </sheetData>
  <mergeCells count="5">
    <mergeCell ref="A26:H27"/>
    <mergeCell ref="A1:H1"/>
    <mergeCell ref="A2:H2"/>
    <mergeCell ref="A3:H3"/>
    <mergeCell ref="B5:E5"/>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Desglose&amp;R&amp;"Arial,Normal"&amp;8 7.IV.3</oddHeader>
    <oddFooter>&amp;C“Bajo protesta de decir verdad declaramos que los Estados Financieros y sus notas, son razonablemente correctos y son responsabilidad del emisor”</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I28"/>
  <sheetViews>
    <sheetView zoomScale="110" zoomScaleNormal="110" workbookViewId="0">
      <selection activeCell="C40" sqref="A1:C40"/>
    </sheetView>
  </sheetViews>
  <sheetFormatPr defaultColWidth="10.76171875" defaultRowHeight="15"/>
  <cols>
    <col min="1" max="1" width="76.54296875" bestFit="1" customWidth="1"/>
    <col min="3" max="3" width="14.390625" customWidth="1"/>
  </cols>
  <sheetData>
    <row r="1" spans="1:9" s="134" customFormat="1" ht="13.5">
      <c r="A1" s="133"/>
      <c r="B1" s="133"/>
      <c r="C1" s="133"/>
      <c r="D1" s="133"/>
      <c r="E1" s="133"/>
      <c r="F1" s="133"/>
      <c r="G1" s="133"/>
      <c r="H1" s="133"/>
    </row>
    <row r="2" spans="1:9" s="134" customFormat="1" ht="13.5">
      <c r="A2" s="1152" t="s">
        <v>1591</v>
      </c>
      <c r="B2" s="1152"/>
      <c r="C2" s="1152"/>
      <c r="D2" s="144"/>
      <c r="E2" s="144"/>
      <c r="F2" s="144"/>
      <c r="G2" s="144"/>
      <c r="H2" s="144"/>
      <c r="I2" s="144"/>
    </row>
    <row r="3" spans="1:9" s="134" customFormat="1" ht="13.5">
      <c r="A3" s="1152" t="s">
        <v>528</v>
      </c>
      <c r="B3" s="1152"/>
      <c r="C3" s="1152"/>
      <c r="D3" s="144"/>
      <c r="E3" s="144"/>
      <c r="F3" s="144"/>
      <c r="G3" s="144"/>
      <c r="H3" s="144"/>
      <c r="I3" s="144"/>
    </row>
    <row r="4" spans="1:9" s="134" customFormat="1" ht="13.5">
      <c r="A4" s="1152" t="s">
        <v>1603</v>
      </c>
      <c r="B4" s="1152"/>
      <c r="C4" s="1152"/>
      <c r="D4" s="144"/>
      <c r="E4" s="144"/>
      <c r="F4" s="144"/>
      <c r="G4" s="144"/>
      <c r="H4" s="144"/>
      <c r="I4" s="144"/>
    </row>
    <row r="5" spans="1:9" s="134" customFormat="1" ht="13.5">
      <c r="A5" s="1163" t="s">
        <v>529</v>
      </c>
      <c r="B5" s="1163"/>
      <c r="C5" s="1163"/>
    </row>
    <row r="7" spans="1:9">
      <c r="A7" s="533" t="s">
        <v>1586</v>
      </c>
      <c r="B7" s="516"/>
      <c r="C7" s="781">
        <v>43751651.359999999</v>
      </c>
    </row>
    <row r="8" spans="1:9">
      <c r="A8" s="534"/>
      <c r="B8" s="196"/>
      <c r="C8" s="196"/>
    </row>
    <row r="9" spans="1:9">
      <c r="A9" s="535" t="s">
        <v>530</v>
      </c>
      <c r="B9" s="196"/>
      <c r="C9" s="780">
        <v>0</v>
      </c>
    </row>
    <row r="10" spans="1:9">
      <c r="A10" s="536" t="s">
        <v>145</v>
      </c>
      <c r="B10" s="782">
        <v>0</v>
      </c>
      <c r="C10" s="196"/>
    </row>
    <row r="11" spans="1:9">
      <c r="A11" s="536" t="s">
        <v>531</v>
      </c>
      <c r="B11" s="782">
        <v>0</v>
      </c>
      <c r="C11" s="196"/>
    </row>
    <row r="12" spans="1:9">
      <c r="A12" s="536" t="s">
        <v>532</v>
      </c>
      <c r="B12" s="782">
        <v>0</v>
      </c>
      <c r="C12" s="196"/>
    </row>
    <row r="13" spans="1:9">
      <c r="A13" s="536" t="s">
        <v>533</v>
      </c>
      <c r="B13" s="782">
        <v>0</v>
      </c>
      <c r="C13" s="196"/>
    </row>
    <row r="14" spans="1:9">
      <c r="A14" s="536" t="s">
        <v>534</v>
      </c>
      <c r="B14" s="782">
        <v>0</v>
      </c>
      <c r="C14" s="196"/>
    </row>
    <row r="15" spans="1:9">
      <c r="A15" s="536" t="s">
        <v>535</v>
      </c>
      <c r="B15" s="782">
        <v>0</v>
      </c>
      <c r="C15" s="196"/>
    </row>
    <row r="16" spans="1:9">
      <c r="A16" s="534"/>
      <c r="B16" s="196"/>
      <c r="C16" s="196"/>
    </row>
    <row r="17" spans="1:8">
      <c r="A17" s="535" t="s">
        <v>536</v>
      </c>
      <c r="B17" s="196"/>
      <c r="C17" s="781">
        <v>0</v>
      </c>
    </row>
    <row r="18" spans="1:8">
      <c r="A18" s="536" t="s">
        <v>537</v>
      </c>
      <c r="B18" s="782">
        <v>0</v>
      </c>
      <c r="C18" s="196"/>
    </row>
    <row r="19" spans="1:8">
      <c r="A19" s="536" t="s">
        <v>1587</v>
      </c>
      <c r="B19" s="782">
        <v>0</v>
      </c>
      <c r="C19" s="196"/>
    </row>
    <row r="20" spans="1:8">
      <c r="A20" s="536" t="s">
        <v>538</v>
      </c>
      <c r="B20" s="782">
        <v>0</v>
      </c>
      <c r="C20" s="196"/>
    </row>
    <row r="21" spans="1:8">
      <c r="A21" s="536" t="s">
        <v>539</v>
      </c>
      <c r="B21" s="782">
        <v>0</v>
      </c>
      <c r="C21" s="196"/>
    </row>
    <row r="22" spans="1:8">
      <c r="A22" s="534"/>
      <c r="B22" s="196"/>
      <c r="C22" s="196"/>
    </row>
    <row r="23" spans="1:8">
      <c r="A23" s="533" t="s">
        <v>1588</v>
      </c>
      <c r="B23" s="516"/>
      <c r="C23" s="781">
        <v>43751651.359999999</v>
      </c>
    </row>
    <row r="28" spans="1:8" s="134" customFormat="1" ht="13.5">
      <c r="A28" s="133"/>
      <c r="B28" s="133"/>
      <c r="C28" s="133"/>
      <c r="D28" s="133"/>
      <c r="E28" s="133"/>
      <c r="F28" s="133"/>
      <c r="G28" s="133"/>
      <c r="H28" s="133"/>
    </row>
  </sheetData>
  <mergeCells count="4">
    <mergeCell ref="A2:C2"/>
    <mergeCell ref="A3:C3"/>
    <mergeCell ref="A4:C4"/>
    <mergeCell ref="A5:C5"/>
  </mergeCells>
  <printOptions horizontalCentered="1"/>
  <pageMargins left="0.70866141732283472" right="0.70866141732283472" top="0.74803149606299213" bottom="0.74803149606299213" header="0.31496062992125984" footer="0.31496062992125984"/>
  <pageSetup scale="90" fitToHeight="0" orientation="portrait" verticalDpi="300" r:id="rId1"/>
  <headerFooter>
    <oddHeader>&amp;L&amp;"Arial,Normal"&amp;8Estados e Información Contable
Notas de Desglose&amp;R&amp;"Arial,Normal"&amp;8 07.V.1</oddHeader>
    <oddFooter>&amp;C“Bajo protesta de decir verdad declaramos que los Estados Financieros y sus notas, son razonablemente correctos y son responsabilidad del emisor”</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I46"/>
  <sheetViews>
    <sheetView topLeftCell="A23" zoomScale="110" zoomScaleNormal="110" workbookViewId="0">
      <selection activeCell="C57" sqref="A1:C57"/>
    </sheetView>
  </sheetViews>
  <sheetFormatPr defaultColWidth="10.76171875" defaultRowHeight="15"/>
  <cols>
    <col min="1" max="1" width="72.640625" customWidth="1"/>
    <col min="2" max="2" width="14.66015625" customWidth="1"/>
    <col min="3" max="3" width="14.66015625" style="786" customWidth="1"/>
  </cols>
  <sheetData>
    <row r="1" spans="1:9" s="134" customFormat="1" ht="13.5">
      <c r="A1" s="133"/>
      <c r="B1" s="133"/>
      <c r="C1" s="785"/>
      <c r="D1" s="133"/>
      <c r="E1" s="133"/>
      <c r="F1" s="133"/>
      <c r="G1" s="133"/>
      <c r="H1" s="133"/>
    </row>
    <row r="2" spans="1:9" s="134" customFormat="1" ht="13.5">
      <c r="A2" s="1152" t="s">
        <v>1591</v>
      </c>
      <c r="B2" s="1152"/>
      <c r="C2" s="1152"/>
      <c r="D2" s="144"/>
      <c r="E2" s="144"/>
      <c r="F2" s="144"/>
      <c r="G2" s="144"/>
      <c r="H2" s="144"/>
      <c r="I2" s="144"/>
    </row>
    <row r="3" spans="1:9" s="134" customFormat="1" ht="13.5">
      <c r="A3" s="1152" t="s">
        <v>541</v>
      </c>
      <c r="B3" s="1152"/>
      <c r="C3" s="1152"/>
      <c r="D3" s="144"/>
      <c r="E3" s="144"/>
      <c r="F3" s="144"/>
      <c r="G3" s="144"/>
      <c r="H3" s="144"/>
      <c r="I3" s="144"/>
    </row>
    <row r="4" spans="1:9" s="134" customFormat="1" ht="13.5">
      <c r="A4" s="1152" t="s">
        <v>1603</v>
      </c>
      <c r="B4" s="1152"/>
      <c r="C4" s="1152"/>
      <c r="D4" s="144"/>
      <c r="E4" s="144"/>
      <c r="F4" s="144"/>
      <c r="G4" s="144"/>
      <c r="H4" s="144"/>
      <c r="I4" s="144"/>
    </row>
    <row r="5" spans="1:9" s="134" customFormat="1" ht="13.5">
      <c r="A5" s="1163" t="s">
        <v>529</v>
      </c>
      <c r="B5" s="1163"/>
      <c r="C5" s="1163"/>
    </row>
    <row r="6" spans="1:9" ht="6.75" customHeight="1" thickBot="1"/>
    <row r="7" spans="1:9" ht="15.75" hidden="1" thickBot="1"/>
    <row r="8" spans="1:9">
      <c r="A8" s="518" t="s">
        <v>1589</v>
      </c>
      <c r="B8" s="507"/>
      <c r="C8" s="787">
        <v>43866498.799999997</v>
      </c>
    </row>
    <row r="9" spans="1:9">
      <c r="A9" s="508"/>
      <c r="B9" s="509"/>
      <c r="C9" s="788"/>
    </row>
    <row r="10" spans="1:9">
      <c r="A10" s="537" t="s">
        <v>542</v>
      </c>
      <c r="B10" s="509"/>
      <c r="C10" s="789">
        <f>SUM(B11:B31)</f>
        <v>11056428.66</v>
      </c>
    </row>
    <row r="11" spans="1:9">
      <c r="A11" s="538" t="s">
        <v>1554</v>
      </c>
      <c r="B11" s="783">
        <v>0</v>
      </c>
      <c r="C11" s="788"/>
    </row>
    <row r="12" spans="1:9">
      <c r="A12" s="538" t="s">
        <v>158</v>
      </c>
      <c r="B12" s="783">
        <v>0</v>
      </c>
      <c r="C12" s="788"/>
    </row>
    <row r="13" spans="1:9">
      <c r="A13" s="538" t="s">
        <v>543</v>
      </c>
      <c r="B13" s="784">
        <v>37807.61</v>
      </c>
      <c r="C13" s="788"/>
    </row>
    <row r="14" spans="1:9">
      <c r="A14" s="538" t="s">
        <v>544</v>
      </c>
      <c r="B14" s="784">
        <v>0</v>
      </c>
      <c r="C14" s="788"/>
    </row>
    <row r="15" spans="1:9">
      <c r="A15" s="538" t="s">
        <v>545</v>
      </c>
      <c r="B15" s="784">
        <v>0</v>
      </c>
      <c r="C15" s="788"/>
    </row>
    <row r="16" spans="1:9">
      <c r="A16" s="538" t="s">
        <v>546</v>
      </c>
      <c r="B16" s="784">
        <v>0</v>
      </c>
      <c r="C16" s="788"/>
    </row>
    <row r="17" spans="1:3">
      <c r="A17" s="538" t="s">
        <v>547</v>
      </c>
      <c r="B17" s="784">
        <v>0</v>
      </c>
      <c r="C17" s="788"/>
    </row>
    <row r="18" spans="1:3">
      <c r="A18" s="538" t="s">
        <v>548</v>
      </c>
      <c r="B18" s="784">
        <v>72670</v>
      </c>
      <c r="C18" s="788"/>
    </row>
    <row r="19" spans="1:3">
      <c r="A19" s="538" t="s">
        <v>549</v>
      </c>
      <c r="B19" s="784">
        <v>0</v>
      </c>
      <c r="C19" s="788"/>
    </row>
    <row r="20" spans="1:3">
      <c r="A20" s="538" t="s">
        <v>550</v>
      </c>
      <c r="B20" s="784">
        <v>0</v>
      </c>
      <c r="C20" s="788"/>
    </row>
    <row r="21" spans="1:3">
      <c r="A21" s="538" t="s">
        <v>551</v>
      </c>
      <c r="B21" s="784">
        <v>0</v>
      </c>
      <c r="C21" s="788"/>
    </row>
    <row r="22" spans="1:3" ht="15" customHeight="1">
      <c r="A22" s="538" t="s">
        <v>1555</v>
      </c>
      <c r="B22" s="784">
        <v>10945951.050000001</v>
      </c>
      <c r="C22" s="788"/>
    </row>
    <row r="23" spans="1:3">
      <c r="A23" s="538" t="s">
        <v>552</v>
      </c>
      <c r="B23" s="784">
        <v>0</v>
      </c>
      <c r="C23" s="788"/>
    </row>
    <row r="24" spans="1:3">
      <c r="A24" s="538" t="s">
        <v>553</v>
      </c>
      <c r="B24" s="784">
        <v>0</v>
      </c>
      <c r="C24" s="788"/>
    </row>
    <row r="25" spans="1:3">
      <c r="A25" s="538" t="s">
        <v>554</v>
      </c>
      <c r="B25" s="784">
        <v>0</v>
      </c>
      <c r="C25" s="788"/>
    </row>
    <row r="26" spans="1:3">
      <c r="A26" s="538" t="s">
        <v>337</v>
      </c>
      <c r="B26" s="784">
        <v>0</v>
      </c>
      <c r="C26" s="788"/>
    </row>
    <row r="27" spans="1:3">
      <c r="A27" s="538" t="s">
        <v>555</v>
      </c>
      <c r="B27" s="784">
        <v>0</v>
      </c>
      <c r="C27" s="788"/>
    </row>
    <row r="28" spans="1:3">
      <c r="A28" s="538" t="s">
        <v>556</v>
      </c>
      <c r="B28" s="784">
        <v>0</v>
      </c>
      <c r="C28" s="788"/>
    </row>
    <row r="29" spans="1:3">
      <c r="A29" s="511" t="s">
        <v>557</v>
      </c>
      <c r="B29" s="784">
        <v>0</v>
      </c>
      <c r="C29" s="788"/>
    </row>
    <row r="30" spans="1:3">
      <c r="A30" s="511" t="s">
        <v>558</v>
      </c>
      <c r="B30" s="784">
        <v>0</v>
      </c>
      <c r="C30" s="788"/>
    </row>
    <row r="31" spans="1:3">
      <c r="A31" s="511" t="s">
        <v>559</v>
      </c>
      <c r="B31" s="784">
        <v>0</v>
      </c>
      <c r="C31" s="788"/>
    </row>
    <row r="32" spans="1:3">
      <c r="A32" s="508"/>
      <c r="B32" s="509"/>
      <c r="C32" s="788"/>
    </row>
    <row r="33" spans="1:3">
      <c r="A33" s="510" t="s">
        <v>560</v>
      </c>
      <c r="B33" s="509"/>
      <c r="C33" s="789">
        <f>SUM(B34:B40)</f>
        <v>11029917.600000001</v>
      </c>
    </row>
    <row r="34" spans="1:3">
      <c r="A34" s="511" t="s">
        <v>561</v>
      </c>
      <c r="B34" s="784">
        <v>83966.55</v>
      </c>
      <c r="C34" s="788"/>
    </row>
    <row r="35" spans="1:3">
      <c r="A35" s="511" t="s">
        <v>200</v>
      </c>
      <c r="B35" s="784">
        <v>0</v>
      </c>
      <c r="C35" s="788"/>
    </row>
    <row r="36" spans="1:3">
      <c r="A36" s="511" t="s">
        <v>562</v>
      </c>
      <c r="B36" s="784">
        <v>0</v>
      </c>
      <c r="C36" s="788"/>
    </row>
    <row r="37" spans="1:3">
      <c r="A37" s="511" t="s">
        <v>563</v>
      </c>
      <c r="B37" s="784">
        <v>0</v>
      </c>
      <c r="C37" s="788"/>
    </row>
    <row r="38" spans="1:3">
      <c r="A38" s="511" t="s">
        <v>564</v>
      </c>
      <c r="B38" s="784">
        <v>0</v>
      </c>
      <c r="C38" s="788"/>
    </row>
    <row r="39" spans="1:3">
      <c r="A39" s="511" t="s">
        <v>207</v>
      </c>
      <c r="B39" s="784">
        <v>0</v>
      </c>
      <c r="C39" s="788"/>
    </row>
    <row r="40" spans="1:3">
      <c r="A40" s="511" t="s">
        <v>565</v>
      </c>
      <c r="B40" s="784">
        <v>10945951.050000001</v>
      </c>
      <c r="C40" s="788"/>
    </row>
    <row r="41" spans="1:3">
      <c r="A41" s="514"/>
      <c r="B41" s="515"/>
      <c r="C41" s="790"/>
    </row>
    <row r="42" spans="1:3" ht="15.75" thickBot="1">
      <c r="A42" s="512" t="s">
        <v>566</v>
      </c>
      <c r="B42" s="513"/>
      <c r="C42" s="791">
        <f>+C8-C10+C33</f>
        <v>43839987.739999995</v>
      </c>
    </row>
    <row r="43" spans="1:3" ht="10.5" customHeight="1"/>
    <row r="44" spans="1:3" hidden="1"/>
    <row r="45" spans="1:3" hidden="1"/>
    <row r="46" spans="1:3" hidden="1"/>
  </sheetData>
  <mergeCells count="4">
    <mergeCell ref="A4:C4"/>
    <mergeCell ref="A5:C5"/>
    <mergeCell ref="A2:C2"/>
    <mergeCell ref="A3:C3"/>
  </mergeCells>
  <printOptions horizontalCentered="1"/>
  <pageMargins left="0.70866141732283472" right="0.70866141732283472" top="0.74803149606299213" bottom="0.74803149606299213" header="0.31496062992125984" footer="0.31496062992125984"/>
  <pageSetup scale="90" fitToHeight="0" orientation="portrait" verticalDpi="300" r:id="rId1"/>
  <headerFooter>
    <oddHeader>&amp;L&amp;"Arial,Normal"&amp;8Estados e Información Contable
Notas de Desglose&amp;R&amp;"Arial,Normal"&amp;8 07.V.2</oddHeader>
    <oddFooter>&amp;C“Bajo protesta de decir verdad declaramos que los Estados Financieros y sus notas, son razonablemente correctos y son responsabilidad del emisor”</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H30"/>
  <sheetViews>
    <sheetView zoomScaleNormal="100" workbookViewId="0">
      <selection activeCell="K19" sqref="K19"/>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745</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ht="15" customHeight="1">
      <c r="A7" s="1164" t="s">
        <v>2174</v>
      </c>
      <c r="B7" s="1165"/>
      <c r="C7" s="1165"/>
      <c r="D7" s="1165"/>
      <c r="E7" s="1165"/>
      <c r="F7" s="1165"/>
      <c r="G7" s="1165"/>
      <c r="H7" s="1166"/>
    </row>
    <row r="8" spans="1:8" ht="15" customHeight="1">
      <c r="A8" s="1164"/>
      <c r="B8" s="1165"/>
      <c r="C8" s="1165"/>
      <c r="D8" s="1165"/>
      <c r="E8" s="1165"/>
      <c r="F8" s="1165"/>
      <c r="G8" s="1165"/>
      <c r="H8" s="1166"/>
    </row>
    <row r="9" spans="1:8" ht="15" customHeight="1">
      <c r="A9" s="1164"/>
      <c r="B9" s="1165"/>
      <c r="C9" s="1165"/>
      <c r="D9" s="1165"/>
      <c r="E9" s="1165"/>
      <c r="F9" s="1165"/>
      <c r="G9" s="1165"/>
      <c r="H9" s="1166"/>
    </row>
    <row r="10" spans="1:8" ht="15" customHeight="1">
      <c r="A10" s="1164"/>
      <c r="B10" s="1165"/>
      <c r="C10" s="1165"/>
      <c r="D10" s="1165"/>
      <c r="E10" s="1165"/>
      <c r="F10" s="1165"/>
      <c r="G10" s="1165"/>
      <c r="H10" s="1166"/>
    </row>
    <row r="11" spans="1:8" ht="15" customHeight="1">
      <c r="A11" s="1164"/>
      <c r="B11" s="1165"/>
      <c r="C11" s="1165"/>
      <c r="D11" s="1165"/>
      <c r="E11" s="1165"/>
      <c r="F11" s="1165"/>
      <c r="G11" s="1165"/>
      <c r="H11" s="1166"/>
    </row>
    <row r="12" spans="1:8" ht="15" customHeight="1">
      <c r="A12" s="1164"/>
      <c r="B12" s="1165"/>
      <c r="C12" s="1165"/>
      <c r="D12" s="1165"/>
      <c r="E12" s="1165"/>
      <c r="F12" s="1165"/>
      <c r="G12" s="1165"/>
      <c r="H12" s="1166"/>
    </row>
    <row r="13" spans="1:8">
      <c r="A13" s="1164"/>
      <c r="B13" s="1165"/>
      <c r="C13" s="1165"/>
      <c r="D13" s="1165"/>
      <c r="E13" s="1165"/>
      <c r="F13" s="1165"/>
      <c r="G13" s="1165"/>
      <c r="H13" s="1166"/>
    </row>
    <row r="14" spans="1:8">
      <c r="A14" s="1164"/>
      <c r="B14" s="1165"/>
      <c r="C14" s="1165"/>
      <c r="D14" s="1165"/>
      <c r="E14" s="1165"/>
      <c r="F14" s="1165"/>
      <c r="G14" s="1165"/>
      <c r="H14" s="1166"/>
    </row>
    <row r="15" spans="1:8">
      <c r="A15" s="1164"/>
      <c r="B15" s="1165"/>
      <c r="C15" s="1165"/>
      <c r="D15" s="1165"/>
      <c r="E15" s="1165"/>
      <c r="F15" s="1165"/>
      <c r="G15" s="1165"/>
      <c r="H15" s="1166"/>
    </row>
    <row r="16" spans="1:8">
      <c r="A16" s="1164"/>
      <c r="B16" s="1165"/>
      <c r="C16" s="1165"/>
      <c r="D16" s="1165"/>
      <c r="E16" s="1165"/>
      <c r="F16" s="1165"/>
      <c r="G16" s="1165"/>
      <c r="H16" s="1166"/>
    </row>
    <row r="17" spans="1:8">
      <c r="A17" s="1164"/>
      <c r="B17" s="1165"/>
      <c r="C17" s="1165"/>
      <c r="D17" s="1165"/>
      <c r="E17" s="1165"/>
      <c r="F17" s="1165"/>
      <c r="G17" s="1165"/>
      <c r="H17" s="1166"/>
    </row>
    <row r="18" spans="1:8">
      <c r="A18" s="1164"/>
      <c r="B18" s="1165"/>
      <c r="C18" s="1165"/>
      <c r="D18" s="1165"/>
      <c r="E18" s="1165"/>
      <c r="F18" s="1165"/>
      <c r="G18" s="1165"/>
      <c r="H18" s="11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c r="A28" s="265"/>
      <c r="B28" s="129"/>
      <c r="C28" s="129"/>
      <c r="D28" s="129"/>
      <c r="E28" s="129"/>
      <c r="F28" s="129"/>
      <c r="G28" s="129"/>
      <c r="H28" s="266"/>
    </row>
    <row r="29" spans="1:8">
      <c r="A29" s="265"/>
      <c r="B29" s="129"/>
      <c r="C29" s="129"/>
      <c r="D29" s="129"/>
      <c r="E29" s="129"/>
      <c r="F29" s="129"/>
      <c r="G29" s="129"/>
      <c r="H29" s="266"/>
    </row>
    <row r="30" spans="1:8" ht="15.75" thickBot="1">
      <c r="A30" s="267"/>
      <c r="B30" s="268"/>
      <c r="C30" s="268"/>
      <c r="D30" s="268"/>
      <c r="E30" s="268"/>
      <c r="F30" s="268"/>
      <c r="G30" s="268"/>
      <c r="H30" s="269"/>
    </row>
  </sheetData>
  <mergeCells count="4">
    <mergeCell ref="A1:H1"/>
    <mergeCell ref="A2:H2"/>
    <mergeCell ref="A3:H3"/>
    <mergeCell ref="A7:H18"/>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Gestión Administrativa&amp;R&amp;"Arial,Normal"&amp;8 7.GA.1</oddHeader>
    <oddFooter>&amp;C“Bajo protesta de decir verdad declaramos que los Estados Financieros y sus notas, son razonablemente correctos y son responsabilidad del emisor”</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H29"/>
  <sheetViews>
    <sheetView zoomScaleNormal="100" workbookViewId="0">
      <selection activeCell="B31" sqref="B31"/>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746</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1164" t="s">
        <v>2175</v>
      </c>
      <c r="B8" s="1165"/>
      <c r="C8" s="1165"/>
      <c r="D8" s="1165"/>
      <c r="E8" s="1165"/>
      <c r="F8" s="1165"/>
      <c r="G8" s="1165"/>
      <c r="H8" s="1166"/>
    </row>
    <row r="9" spans="1:8">
      <c r="A9" s="1164"/>
      <c r="B9" s="1165"/>
      <c r="C9" s="1165"/>
      <c r="D9" s="1165"/>
      <c r="E9" s="1165"/>
      <c r="F9" s="1165"/>
      <c r="G9" s="1165"/>
      <c r="H9" s="1166"/>
    </row>
    <row r="10" spans="1:8">
      <c r="A10" s="1164"/>
      <c r="B10" s="1165"/>
      <c r="C10" s="1165"/>
      <c r="D10" s="1165"/>
      <c r="E10" s="1165"/>
      <c r="F10" s="1165"/>
      <c r="G10" s="1165"/>
      <c r="H10" s="1166"/>
    </row>
    <row r="11" spans="1:8">
      <c r="A11" s="1164"/>
      <c r="B11" s="1165"/>
      <c r="C11" s="1165"/>
      <c r="D11" s="1165"/>
      <c r="E11" s="1165"/>
      <c r="F11" s="1165"/>
      <c r="G11" s="1165"/>
      <c r="H11" s="1166"/>
    </row>
    <row r="12" spans="1:8">
      <c r="A12" s="1164"/>
      <c r="B12" s="1165"/>
      <c r="C12" s="1165"/>
      <c r="D12" s="1165"/>
      <c r="E12" s="1165"/>
      <c r="F12" s="1165"/>
      <c r="G12" s="1165"/>
      <c r="H12" s="1166"/>
    </row>
    <row r="13" spans="1:8">
      <c r="A13" s="1164"/>
      <c r="B13" s="1165"/>
      <c r="C13" s="1165"/>
      <c r="D13" s="1165"/>
      <c r="E13" s="1165"/>
      <c r="F13" s="1165"/>
      <c r="G13" s="1165"/>
      <c r="H13" s="1166"/>
    </row>
    <row r="14" spans="1:8">
      <c r="A14" s="1164"/>
      <c r="B14" s="1165"/>
      <c r="C14" s="1165"/>
      <c r="D14" s="1165"/>
      <c r="E14" s="1165"/>
      <c r="F14" s="1165"/>
      <c r="G14" s="1165"/>
      <c r="H14" s="1166"/>
    </row>
    <row r="15" spans="1:8">
      <c r="A15" s="1164"/>
      <c r="B15" s="1165"/>
      <c r="C15" s="1165"/>
      <c r="D15" s="1165"/>
      <c r="E15" s="1165"/>
      <c r="F15" s="1165"/>
      <c r="G15" s="1165"/>
      <c r="H15" s="1166"/>
    </row>
    <row r="16" spans="1:8">
      <c r="A16" s="1164"/>
      <c r="B16" s="1165"/>
      <c r="C16" s="1165"/>
      <c r="D16" s="1165"/>
      <c r="E16" s="1165"/>
      <c r="F16" s="1165"/>
      <c r="G16" s="1165"/>
      <c r="H16" s="1166"/>
    </row>
    <row r="17" spans="1:8">
      <c r="A17" s="1164"/>
      <c r="B17" s="1165"/>
      <c r="C17" s="1165"/>
      <c r="D17" s="1165"/>
      <c r="E17" s="1165"/>
      <c r="F17" s="1165"/>
      <c r="G17" s="1165"/>
      <c r="H17" s="1166"/>
    </row>
    <row r="18" spans="1:8">
      <c r="A18" s="1164"/>
      <c r="B18" s="1165"/>
      <c r="C18" s="1165"/>
      <c r="D18" s="1165"/>
      <c r="E18" s="1165"/>
      <c r="F18" s="1165"/>
      <c r="G18" s="1165"/>
      <c r="H18" s="1166"/>
    </row>
    <row r="19" spans="1:8">
      <c r="A19" s="1164"/>
      <c r="B19" s="1165"/>
      <c r="C19" s="1165"/>
      <c r="D19" s="1165"/>
      <c r="E19" s="1165"/>
      <c r="F19" s="1165"/>
      <c r="G19" s="1165"/>
      <c r="H19" s="11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c r="A28" s="265"/>
      <c r="B28" s="129"/>
      <c r="C28" s="129"/>
      <c r="D28" s="129"/>
      <c r="E28" s="129"/>
      <c r="F28" s="129"/>
      <c r="G28" s="129"/>
      <c r="H28" s="266"/>
    </row>
    <row r="29" spans="1:8" ht="15.75" thickBot="1">
      <c r="A29" s="267"/>
      <c r="B29" s="268"/>
      <c r="C29" s="268"/>
      <c r="D29" s="268"/>
      <c r="E29" s="268"/>
      <c r="F29" s="268"/>
      <c r="G29" s="268"/>
      <c r="H29" s="269"/>
    </row>
  </sheetData>
  <mergeCells count="4">
    <mergeCell ref="A1:H1"/>
    <mergeCell ref="A2:H2"/>
    <mergeCell ref="A3:H3"/>
    <mergeCell ref="A8:H19"/>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Gestión Administrativa&amp;R&amp;"Arial,Normal"&amp;8 7.GA.2</oddHeader>
    <oddFooter>&amp;C“Bajo protesta de decir verdad declaramos que los Estados Financieros y sus notas, son razonablemente correctos y son responsabilidad del emisor”</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H28"/>
  <sheetViews>
    <sheetView zoomScaleNormal="100" workbookViewId="0">
      <selection activeCell="H42" sqref="A1:H42"/>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747</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1167" t="s">
        <v>2176</v>
      </c>
      <c r="B8" s="1165"/>
      <c r="C8" s="1165"/>
      <c r="D8" s="1165"/>
      <c r="E8" s="1165"/>
      <c r="F8" s="1165"/>
      <c r="G8" s="1165"/>
      <c r="H8" s="1166"/>
    </row>
    <row r="9" spans="1:8">
      <c r="A9" s="1164"/>
      <c r="B9" s="1165"/>
      <c r="C9" s="1165"/>
      <c r="D9" s="1165"/>
      <c r="E9" s="1165"/>
      <c r="F9" s="1165"/>
      <c r="G9" s="1165"/>
      <c r="H9" s="1166"/>
    </row>
    <row r="10" spans="1:8">
      <c r="A10" s="1164"/>
      <c r="B10" s="1165"/>
      <c r="C10" s="1165"/>
      <c r="D10" s="1165"/>
      <c r="E10" s="1165"/>
      <c r="F10" s="1165"/>
      <c r="G10" s="1165"/>
      <c r="H10" s="1166"/>
    </row>
    <row r="11" spans="1:8">
      <c r="A11" s="1164"/>
      <c r="B11" s="1165"/>
      <c r="C11" s="1165"/>
      <c r="D11" s="1165"/>
      <c r="E11" s="1165"/>
      <c r="F11" s="1165"/>
      <c r="G11" s="1165"/>
      <c r="H11" s="1166"/>
    </row>
    <row r="12" spans="1:8">
      <c r="A12" s="1164"/>
      <c r="B12" s="1165"/>
      <c r="C12" s="1165"/>
      <c r="D12" s="1165"/>
      <c r="E12" s="1165"/>
      <c r="F12" s="1165"/>
      <c r="G12" s="1165"/>
      <c r="H12" s="1166"/>
    </row>
    <row r="13" spans="1:8">
      <c r="A13" s="1164"/>
      <c r="B13" s="1165"/>
      <c r="C13" s="1165"/>
      <c r="D13" s="1165"/>
      <c r="E13" s="1165"/>
      <c r="F13" s="1165"/>
      <c r="G13" s="1165"/>
      <c r="H13" s="1166"/>
    </row>
    <row r="14" spans="1:8">
      <c r="A14" s="1164"/>
      <c r="B14" s="1165"/>
      <c r="C14" s="1165"/>
      <c r="D14" s="1165"/>
      <c r="E14" s="1165"/>
      <c r="F14" s="1165"/>
      <c r="G14" s="1165"/>
      <c r="H14" s="1166"/>
    </row>
    <row r="15" spans="1:8">
      <c r="A15" s="1164"/>
      <c r="B15" s="1165"/>
      <c r="C15" s="1165"/>
      <c r="D15" s="1165"/>
      <c r="E15" s="1165"/>
      <c r="F15" s="1165"/>
      <c r="G15" s="1165"/>
      <c r="H15" s="1166"/>
    </row>
    <row r="16" spans="1:8">
      <c r="A16" s="1164"/>
      <c r="B16" s="1165"/>
      <c r="C16" s="1165"/>
      <c r="D16" s="1165"/>
      <c r="E16" s="1165"/>
      <c r="F16" s="1165"/>
      <c r="G16" s="1165"/>
      <c r="H16" s="1166"/>
    </row>
    <row r="17" spans="1:8">
      <c r="A17" s="1164"/>
      <c r="B17" s="1165"/>
      <c r="C17" s="1165"/>
      <c r="D17" s="1165"/>
      <c r="E17" s="1165"/>
      <c r="F17" s="1165"/>
      <c r="G17" s="1165"/>
      <c r="H17" s="1166"/>
    </row>
    <row r="18" spans="1:8">
      <c r="A18" s="1164"/>
      <c r="B18" s="1165"/>
      <c r="C18" s="1165"/>
      <c r="D18" s="1165"/>
      <c r="E18" s="1165"/>
      <c r="F18" s="1165"/>
      <c r="G18" s="1165"/>
      <c r="H18" s="1166"/>
    </row>
    <row r="19" spans="1:8" ht="42" customHeight="1">
      <c r="A19" s="1164"/>
      <c r="B19" s="1165"/>
      <c r="C19" s="1165"/>
      <c r="D19" s="1165"/>
      <c r="E19" s="1165"/>
      <c r="F19" s="1165"/>
      <c r="G19" s="1165"/>
      <c r="H19" s="11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ht="15.75" thickBot="1">
      <c r="A28" s="267"/>
      <c r="B28" s="268"/>
      <c r="C28" s="268"/>
      <c r="D28" s="268"/>
      <c r="E28" s="268"/>
      <c r="F28" s="268"/>
      <c r="G28" s="268"/>
      <c r="H28" s="269"/>
    </row>
  </sheetData>
  <mergeCells count="4">
    <mergeCell ref="A1:H1"/>
    <mergeCell ref="A2:H2"/>
    <mergeCell ref="A3:H3"/>
    <mergeCell ref="A8:H19"/>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Gestión Administrativa&amp;R&amp;"Arial,Normal"&amp;8 7.GA.3</oddHeader>
    <oddFooter>&amp;C“Bajo protesta de decir verdad declaramos que los Estados Financieros y sus notas, son razonablemente correctos y son responsabilidad del emisor”</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H33"/>
  <sheetViews>
    <sheetView zoomScaleNormal="100" workbookViewId="0">
      <selection activeCell="H47" sqref="A1:H47"/>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748</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ht="15" customHeight="1">
      <c r="A7" s="1168" t="s">
        <v>2177</v>
      </c>
      <c r="B7" s="1169"/>
      <c r="C7" s="1169"/>
      <c r="D7" s="1169"/>
      <c r="E7" s="1169"/>
      <c r="F7" s="1169"/>
      <c r="G7" s="1169"/>
      <c r="H7" s="1170"/>
    </row>
    <row r="8" spans="1:8">
      <c r="A8" s="1168"/>
      <c r="B8" s="1169"/>
      <c r="C8" s="1169"/>
      <c r="D8" s="1169"/>
      <c r="E8" s="1169"/>
      <c r="F8" s="1169"/>
      <c r="G8" s="1169"/>
      <c r="H8" s="1170"/>
    </row>
    <row r="9" spans="1:8">
      <c r="A9" s="1168"/>
      <c r="B9" s="1169"/>
      <c r="C9" s="1169"/>
      <c r="D9" s="1169"/>
      <c r="E9" s="1169"/>
      <c r="F9" s="1169"/>
      <c r="G9" s="1169"/>
      <c r="H9" s="1170"/>
    </row>
    <row r="10" spans="1:8">
      <c r="A10" s="1168"/>
      <c r="B10" s="1169"/>
      <c r="C10" s="1169"/>
      <c r="D10" s="1169"/>
      <c r="E10" s="1169"/>
      <c r="F10" s="1169"/>
      <c r="G10" s="1169"/>
      <c r="H10" s="1170"/>
    </row>
    <row r="11" spans="1:8">
      <c r="A11" s="1168"/>
      <c r="B11" s="1169"/>
      <c r="C11" s="1169"/>
      <c r="D11" s="1169"/>
      <c r="E11" s="1169"/>
      <c r="F11" s="1169"/>
      <c r="G11" s="1169"/>
      <c r="H11" s="1170"/>
    </row>
    <row r="12" spans="1:8">
      <c r="A12" s="1168"/>
      <c r="B12" s="1169"/>
      <c r="C12" s="1169"/>
      <c r="D12" s="1169"/>
      <c r="E12" s="1169"/>
      <c r="F12" s="1169"/>
      <c r="G12" s="1169"/>
      <c r="H12" s="1170"/>
    </row>
    <row r="13" spans="1:8">
      <c r="A13" s="1168"/>
      <c r="B13" s="1169"/>
      <c r="C13" s="1169"/>
      <c r="D13" s="1169"/>
      <c r="E13" s="1169"/>
      <c r="F13" s="1169"/>
      <c r="G13" s="1169"/>
      <c r="H13" s="1170"/>
    </row>
    <row r="14" spans="1:8">
      <c r="A14" s="1168"/>
      <c r="B14" s="1169"/>
      <c r="C14" s="1169"/>
      <c r="D14" s="1169"/>
      <c r="E14" s="1169"/>
      <c r="F14" s="1169"/>
      <c r="G14" s="1169"/>
      <c r="H14" s="1170"/>
    </row>
    <row r="15" spans="1:8">
      <c r="A15" s="1168"/>
      <c r="B15" s="1169"/>
      <c r="C15" s="1169"/>
      <c r="D15" s="1169"/>
      <c r="E15" s="1169"/>
      <c r="F15" s="1169"/>
      <c r="G15" s="1169"/>
      <c r="H15" s="1170"/>
    </row>
    <row r="16" spans="1:8">
      <c r="A16" s="1168"/>
      <c r="B16" s="1169"/>
      <c r="C16" s="1169"/>
      <c r="D16" s="1169"/>
      <c r="E16" s="1169"/>
      <c r="F16" s="1169"/>
      <c r="G16" s="1169"/>
      <c r="H16" s="1170"/>
    </row>
    <row r="17" spans="1:8">
      <c r="A17" s="1168"/>
      <c r="B17" s="1169"/>
      <c r="C17" s="1169"/>
      <c r="D17" s="1169"/>
      <c r="E17" s="1169"/>
      <c r="F17" s="1169"/>
      <c r="G17" s="1169"/>
      <c r="H17" s="1170"/>
    </row>
    <row r="18" spans="1:8">
      <c r="A18" s="1168"/>
      <c r="B18" s="1169"/>
      <c r="C18" s="1169"/>
      <c r="D18" s="1169"/>
      <c r="E18" s="1169"/>
      <c r="F18" s="1169"/>
      <c r="G18" s="1169"/>
      <c r="H18" s="1170"/>
    </row>
    <row r="19" spans="1:8">
      <c r="A19" s="1168"/>
      <c r="B19" s="1169"/>
      <c r="C19" s="1169"/>
      <c r="D19" s="1169"/>
      <c r="E19" s="1169"/>
      <c r="F19" s="1169"/>
      <c r="G19" s="1169"/>
      <c r="H19" s="1170"/>
    </row>
    <row r="20" spans="1:8">
      <c r="A20" s="1168"/>
      <c r="B20" s="1169"/>
      <c r="C20" s="1169"/>
      <c r="D20" s="1169"/>
      <c r="E20" s="1169"/>
      <c r="F20" s="1169"/>
      <c r="G20" s="1169"/>
      <c r="H20" s="1170"/>
    </row>
    <row r="21" spans="1:8">
      <c r="A21" s="1168"/>
      <c r="B21" s="1169"/>
      <c r="C21" s="1169"/>
      <c r="D21" s="1169"/>
      <c r="E21" s="1169"/>
      <c r="F21" s="1169"/>
      <c r="G21" s="1169"/>
      <c r="H21" s="1170"/>
    </row>
    <row r="22" spans="1:8">
      <c r="A22" s="1168"/>
      <c r="B22" s="1169"/>
      <c r="C22" s="1169"/>
      <c r="D22" s="1169"/>
      <c r="E22" s="1169"/>
      <c r="F22" s="1169"/>
      <c r="G22" s="1169"/>
      <c r="H22" s="1170"/>
    </row>
    <row r="23" spans="1:8">
      <c r="A23" s="1168"/>
      <c r="B23" s="1169"/>
      <c r="C23" s="1169"/>
      <c r="D23" s="1169"/>
      <c r="E23" s="1169"/>
      <c r="F23" s="1169"/>
      <c r="G23" s="1169"/>
      <c r="H23" s="1170"/>
    </row>
    <row r="24" spans="1:8">
      <c r="A24" s="1168"/>
      <c r="B24" s="1169"/>
      <c r="C24" s="1169"/>
      <c r="D24" s="1169"/>
      <c r="E24" s="1169"/>
      <c r="F24" s="1169"/>
      <c r="G24" s="1169"/>
      <c r="H24" s="1170"/>
    </row>
    <row r="25" spans="1:8">
      <c r="A25" s="1168"/>
      <c r="B25" s="1169"/>
      <c r="C25" s="1169"/>
      <c r="D25" s="1169"/>
      <c r="E25" s="1169"/>
      <c r="F25" s="1169"/>
      <c r="G25" s="1169"/>
      <c r="H25" s="1170"/>
    </row>
    <row r="26" spans="1:8">
      <c r="A26" s="1168"/>
      <c r="B26" s="1169"/>
      <c r="C26" s="1169"/>
      <c r="D26" s="1169"/>
      <c r="E26" s="1169"/>
      <c r="F26" s="1169"/>
      <c r="G26" s="1169"/>
      <c r="H26" s="1170"/>
    </row>
    <row r="27" spans="1:8">
      <c r="A27" s="1168"/>
      <c r="B27" s="1169"/>
      <c r="C27" s="1169"/>
      <c r="D27" s="1169"/>
      <c r="E27" s="1169"/>
      <c r="F27" s="1169"/>
      <c r="G27" s="1169"/>
      <c r="H27" s="1170"/>
    </row>
    <row r="28" spans="1:8">
      <c r="A28" s="1168"/>
      <c r="B28" s="1169"/>
      <c r="C28" s="1169"/>
      <c r="D28" s="1169"/>
      <c r="E28" s="1169"/>
      <c r="F28" s="1169"/>
      <c r="G28" s="1169"/>
      <c r="H28" s="1170"/>
    </row>
    <row r="29" spans="1:8">
      <c r="A29" s="1168"/>
      <c r="B29" s="1169"/>
      <c r="C29" s="1169"/>
      <c r="D29" s="1169"/>
      <c r="E29" s="1169"/>
      <c r="F29" s="1169"/>
      <c r="G29" s="1169"/>
      <c r="H29" s="1170"/>
    </row>
    <row r="30" spans="1:8">
      <c r="A30" s="1168"/>
      <c r="B30" s="1169"/>
      <c r="C30" s="1169"/>
      <c r="D30" s="1169"/>
      <c r="E30" s="1169"/>
      <c r="F30" s="1169"/>
      <c r="G30" s="1169"/>
      <c r="H30" s="1170"/>
    </row>
    <row r="31" spans="1:8">
      <c r="A31" s="1168"/>
      <c r="B31" s="1169"/>
      <c r="C31" s="1169"/>
      <c r="D31" s="1169"/>
      <c r="E31" s="1169"/>
      <c r="F31" s="1169"/>
      <c r="G31" s="1169"/>
      <c r="H31" s="1170"/>
    </row>
    <row r="32" spans="1:8">
      <c r="A32" s="265"/>
      <c r="B32" s="129"/>
      <c r="C32" s="129"/>
      <c r="D32" s="129"/>
      <c r="E32" s="129"/>
      <c r="F32" s="129"/>
      <c r="G32" s="129"/>
      <c r="H32" s="266"/>
    </row>
    <row r="33" spans="1:8" ht="15.75" thickBot="1">
      <c r="A33" s="267"/>
      <c r="B33" s="268"/>
      <c r="C33" s="268"/>
      <c r="D33" s="268"/>
      <c r="E33" s="268"/>
      <c r="F33" s="268"/>
      <c r="G33" s="268"/>
      <c r="H33" s="269"/>
    </row>
  </sheetData>
  <mergeCells count="4">
    <mergeCell ref="A1:H1"/>
    <mergeCell ref="A2:H2"/>
    <mergeCell ref="A3:H3"/>
    <mergeCell ref="A7:H31"/>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Gestión Administrativa&amp;R&amp;"Arial,Normal"&amp;8 7.GA.4</oddHeader>
    <oddFooter>&amp;C“Bajo protesta de decir verdad declaramos que los Estados Financieros y sus notas, son razonablemente correctos y son responsabilidad del emisor”</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26"/>
  <sheetViews>
    <sheetView zoomScaleNormal="100" workbookViewId="0">
      <selection activeCell="I15" sqref="I15"/>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749</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1171" t="s">
        <v>2178</v>
      </c>
      <c r="B7" s="1172"/>
      <c r="C7" s="1172"/>
      <c r="D7" s="1172"/>
      <c r="E7" s="1172"/>
      <c r="F7" s="1172"/>
      <c r="G7" s="1172"/>
      <c r="H7" s="1173"/>
    </row>
    <row r="8" spans="1:8" ht="64.5" customHeight="1">
      <c r="A8" s="1171"/>
      <c r="B8" s="1172"/>
      <c r="C8" s="1172"/>
      <c r="D8" s="1172"/>
      <c r="E8" s="1172"/>
      <c r="F8" s="1172"/>
      <c r="G8" s="1172"/>
      <c r="H8" s="1173"/>
    </row>
    <row r="9" spans="1:8">
      <c r="A9" s="792"/>
      <c r="B9" s="793"/>
      <c r="C9" s="793"/>
      <c r="D9" s="793"/>
      <c r="E9" s="793"/>
      <c r="F9" s="793"/>
      <c r="G9" s="793"/>
      <c r="H9" s="794"/>
    </row>
    <row r="10" spans="1:8">
      <c r="A10" s="1171" t="s">
        <v>2179</v>
      </c>
      <c r="B10" s="1172"/>
      <c r="C10" s="1172"/>
      <c r="D10" s="1172"/>
      <c r="E10" s="1172"/>
      <c r="F10" s="1172"/>
      <c r="G10" s="1172"/>
      <c r="H10" s="1173"/>
    </row>
    <row r="11" spans="1:8">
      <c r="A11" s="1171"/>
      <c r="B11" s="1172"/>
      <c r="C11" s="1172"/>
      <c r="D11" s="1172"/>
      <c r="E11" s="1172"/>
      <c r="F11" s="1172"/>
      <c r="G11" s="1172"/>
      <c r="H11" s="1173"/>
    </row>
    <row r="12" spans="1:8">
      <c r="A12" s="1171"/>
      <c r="B12" s="1172"/>
      <c r="C12" s="1172"/>
      <c r="D12" s="1172"/>
      <c r="E12" s="1172"/>
      <c r="F12" s="1172"/>
      <c r="G12" s="1172"/>
      <c r="H12" s="1173"/>
    </row>
    <row r="13" spans="1:8" ht="31.5" customHeight="1">
      <c r="A13" s="1171"/>
      <c r="B13" s="1172"/>
      <c r="C13" s="1172"/>
      <c r="D13" s="1172"/>
      <c r="E13" s="1172"/>
      <c r="F13" s="1172"/>
      <c r="G13" s="1172"/>
      <c r="H13" s="1173"/>
    </row>
    <row r="14" spans="1:8">
      <c r="A14" s="265"/>
      <c r="B14" s="129"/>
      <c r="C14" s="129"/>
      <c r="D14" s="129"/>
      <c r="E14" s="129"/>
      <c r="F14" s="129"/>
      <c r="G14" s="129"/>
      <c r="H14" s="266"/>
    </row>
    <row r="15" spans="1:8">
      <c r="A15" s="265"/>
      <c r="B15" s="129"/>
      <c r="C15" s="129"/>
      <c r="D15" s="129"/>
      <c r="E15" s="129"/>
      <c r="F15" s="129"/>
      <c r="G15" s="129"/>
      <c r="H15" s="266"/>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ht="15.75" thickBot="1">
      <c r="A26" s="267"/>
      <c r="B26" s="268"/>
      <c r="C26" s="268"/>
      <c r="D26" s="268"/>
      <c r="E26" s="268"/>
      <c r="F26" s="268"/>
      <c r="G26" s="268"/>
      <c r="H26" s="269"/>
    </row>
  </sheetData>
  <mergeCells count="5">
    <mergeCell ref="A1:H1"/>
    <mergeCell ref="A2:H2"/>
    <mergeCell ref="A3:H3"/>
    <mergeCell ref="A7:H8"/>
    <mergeCell ref="A10:H13"/>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Gestión Administrativa&amp;R&amp;"Arial,Normal"&amp;8 7.GA.5</oddHeader>
    <oddFooter>&amp;C“Bajo protesta de decir verdad declaramos que los Estados Financieros y sus notas, son razonablemente correctos y son responsabilidad del emisor”</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30"/>
  <sheetViews>
    <sheetView zoomScaleNormal="100" workbookViewId="0">
      <selection activeCell="H44" sqref="A1:H44"/>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750</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1174" t="s">
        <v>2180</v>
      </c>
      <c r="B8" s="1175"/>
      <c r="C8" s="1175"/>
      <c r="D8" s="1175"/>
      <c r="E8" s="1175"/>
      <c r="F8" s="1175"/>
      <c r="G8" s="1175"/>
      <c r="H8" s="1176"/>
    </row>
    <row r="9" spans="1:8">
      <c r="A9" s="265"/>
      <c r="B9" s="129"/>
      <c r="C9" s="129"/>
      <c r="D9" s="129"/>
      <c r="E9" s="129"/>
      <c r="F9" s="129"/>
      <c r="G9" s="129"/>
      <c r="H9" s="266"/>
    </row>
    <row r="10" spans="1:8">
      <c r="A10" s="265"/>
      <c r="B10" s="129"/>
      <c r="C10" s="129"/>
      <c r="D10" s="129"/>
      <c r="E10" s="129"/>
      <c r="F10" s="129"/>
      <c r="G10" s="129"/>
      <c r="H10" s="266"/>
    </row>
    <row r="11" spans="1:8">
      <c r="A11" s="265"/>
      <c r="B11" s="129"/>
      <c r="C11" s="129"/>
      <c r="D11" s="129"/>
      <c r="E11" s="129"/>
      <c r="F11" s="129"/>
      <c r="G11" s="129"/>
      <c r="H11" s="266"/>
    </row>
    <row r="12" spans="1:8">
      <c r="A12" s="265"/>
      <c r="B12" s="129"/>
      <c r="C12" s="129"/>
      <c r="D12" s="129"/>
      <c r="E12" s="129"/>
      <c r="F12" s="129"/>
      <c r="G12" s="129"/>
      <c r="H12" s="266"/>
    </row>
    <row r="13" spans="1:8">
      <c r="A13" s="265"/>
      <c r="B13" s="129"/>
      <c r="C13" s="129"/>
      <c r="D13" s="129"/>
      <c r="E13" s="129"/>
      <c r="F13" s="129"/>
      <c r="G13" s="129"/>
      <c r="H13" s="266"/>
    </row>
    <row r="14" spans="1:8">
      <c r="A14" s="265"/>
      <c r="B14" s="129"/>
      <c r="C14" s="129"/>
      <c r="D14" s="129"/>
      <c r="E14" s="129"/>
      <c r="F14" s="129"/>
      <c r="G14" s="129"/>
      <c r="H14" s="266"/>
    </row>
    <row r="15" spans="1:8">
      <c r="A15" s="265"/>
      <c r="B15" s="129"/>
      <c r="C15" s="129"/>
      <c r="D15" s="129"/>
      <c r="E15" s="129"/>
      <c r="F15" s="129"/>
      <c r="G15" s="129"/>
      <c r="H15" s="266"/>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c r="A28" s="265"/>
      <c r="B28" s="129"/>
      <c r="C28" s="129"/>
      <c r="D28" s="129"/>
      <c r="E28" s="129"/>
      <c r="F28" s="129"/>
      <c r="G28" s="129"/>
      <c r="H28" s="266"/>
    </row>
    <row r="29" spans="1:8">
      <c r="A29" s="265"/>
      <c r="B29" s="129"/>
      <c r="C29" s="129"/>
      <c r="D29" s="129"/>
      <c r="E29" s="129"/>
      <c r="F29" s="129"/>
      <c r="G29" s="129"/>
      <c r="H29" s="266"/>
    </row>
    <row r="30" spans="1:8" ht="15.75" thickBot="1">
      <c r="A30" s="267"/>
      <c r="B30" s="268"/>
      <c r="C30" s="268"/>
      <c r="D30" s="268"/>
      <c r="E30" s="268"/>
      <c r="F30" s="268"/>
      <c r="G30" s="268"/>
      <c r="H30" s="269"/>
    </row>
  </sheetData>
  <mergeCells count="4">
    <mergeCell ref="A1:H1"/>
    <mergeCell ref="A2:H2"/>
    <mergeCell ref="A3:H3"/>
    <mergeCell ref="A8:H8"/>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Gestión Administrativa&amp;R&amp;"Arial,Normal"&amp;8 7.GA.6</oddHeader>
    <oddFooter>&amp;C“Bajo protesta de decir verdad declaramos que los Estados Financieros y sus notas, son razonablemente correctos y son responsabilidad del emisor”</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30"/>
  <sheetViews>
    <sheetView zoomScaleNormal="100" workbookViewId="0">
      <selection activeCell="H45" sqref="A1:H45"/>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751</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265"/>
      <c r="B8" s="129"/>
      <c r="C8" s="129"/>
      <c r="D8" s="129"/>
      <c r="E8" s="129"/>
      <c r="F8" s="129"/>
      <c r="G8" s="129"/>
      <c r="H8" s="266"/>
    </row>
    <row r="9" spans="1:8">
      <c r="A9" s="265"/>
      <c r="B9" s="129"/>
      <c r="C9" s="129"/>
      <c r="D9" s="129"/>
      <c r="E9" s="129"/>
      <c r="F9" s="129"/>
      <c r="G9" s="129"/>
      <c r="H9" s="266"/>
    </row>
    <row r="10" spans="1:8">
      <c r="A10" s="265"/>
      <c r="B10" s="129"/>
      <c r="C10" s="129"/>
      <c r="D10" s="129"/>
      <c r="E10" s="129"/>
      <c r="F10" s="129"/>
      <c r="G10" s="129"/>
      <c r="H10" s="266"/>
    </row>
    <row r="11" spans="1:8">
      <c r="A11" s="1112" t="s">
        <v>1957</v>
      </c>
      <c r="B11" s="1113"/>
      <c r="C11" s="1113"/>
      <c r="D11" s="1113"/>
      <c r="E11" s="1113"/>
      <c r="F11" s="1113"/>
      <c r="G11" s="1113"/>
      <c r="H11" s="1114"/>
    </row>
    <row r="12" spans="1:8">
      <c r="A12" s="1112"/>
      <c r="B12" s="1113"/>
      <c r="C12" s="1113"/>
      <c r="D12" s="1113"/>
      <c r="E12" s="1113"/>
      <c r="F12" s="1113"/>
      <c r="G12" s="1113"/>
      <c r="H12" s="1114"/>
    </row>
    <row r="13" spans="1:8">
      <c r="A13" s="1112"/>
      <c r="B13" s="1113"/>
      <c r="C13" s="1113"/>
      <c r="D13" s="1113"/>
      <c r="E13" s="1113"/>
      <c r="F13" s="1113"/>
      <c r="G13" s="1113"/>
      <c r="H13" s="1114"/>
    </row>
    <row r="14" spans="1:8">
      <c r="A14" s="1112"/>
      <c r="B14" s="1113"/>
      <c r="C14" s="1113"/>
      <c r="D14" s="1113"/>
      <c r="E14" s="1113"/>
      <c r="F14" s="1113"/>
      <c r="G14" s="1113"/>
      <c r="H14" s="1114"/>
    </row>
    <row r="15" spans="1:8">
      <c r="A15" s="1112"/>
      <c r="B15" s="1113"/>
      <c r="C15" s="1113"/>
      <c r="D15" s="1113"/>
      <c r="E15" s="1113"/>
      <c r="F15" s="1113"/>
      <c r="G15" s="1113"/>
      <c r="H15" s="1114"/>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c r="A28" s="265"/>
      <c r="B28" s="129"/>
      <c r="C28" s="129"/>
      <c r="D28" s="129"/>
      <c r="E28" s="129"/>
      <c r="F28" s="129"/>
      <c r="G28" s="129"/>
      <c r="H28" s="266"/>
    </row>
    <row r="29" spans="1:8">
      <c r="A29" s="265"/>
      <c r="B29" s="129"/>
      <c r="C29" s="129"/>
      <c r="D29" s="129"/>
      <c r="E29" s="129"/>
      <c r="F29" s="129"/>
      <c r="G29" s="129"/>
      <c r="H29" s="266"/>
    </row>
    <row r="30" spans="1:8" ht="15.75" thickBot="1">
      <c r="A30" s="267"/>
      <c r="B30" s="268"/>
      <c r="C30" s="268"/>
      <c r="D30" s="268"/>
      <c r="E30" s="268"/>
      <c r="F30" s="268"/>
      <c r="G30" s="268"/>
      <c r="H30" s="269"/>
    </row>
  </sheetData>
  <mergeCells count="4">
    <mergeCell ref="A1:H1"/>
    <mergeCell ref="A2:H2"/>
    <mergeCell ref="A3:H3"/>
    <mergeCell ref="A11:H15"/>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Gestión Administrativa&amp;R&amp;"Arial,Normal"&amp;8 7.GA.7</oddHeader>
    <oddFooter>&amp;C“Bajo protesta de decir verdad declaramos que los Estados Financieros y sus notas, son razonablemente correctos y son responsabilidad del emisor”</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66"/>
  <sheetViews>
    <sheetView zoomScaleNormal="100" workbookViewId="0">
      <selection activeCell="B68" sqref="B68:D68"/>
    </sheetView>
  </sheetViews>
  <sheetFormatPr defaultColWidth="11.43359375" defaultRowHeight="12.75" customHeight="1"/>
  <cols>
    <col min="1" max="1" width="70.7578125" style="3" customWidth="1"/>
    <col min="2" max="3" width="18.96484375" style="3" customWidth="1"/>
    <col min="4" max="4" width="14.390625" style="3" customWidth="1"/>
    <col min="5" max="5" width="11.43359375" style="3"/>
    <col min="6" max="6" width="11.8359375" style="3" customWidth="1"/>
    <col min="7" max="7" width="12.10546875" style="3" customWidth="1"/>
    <col min="8" max="8" width="15.6015625" style="3" bestFit="1" customWidth="1"/>
    <col min="9" max="16384" width="11.43359375" style="3"/>
  </cols>
  <sheetData>
    <row r="1" spans="1:8" ht="12.75" customHeight="1">
      <c r="H1" s="16"/>
    </row>
    <row r="2" spans="1:8" ht="12.75" customHeight="1">
      <c r="A2" s="999" t="s">
        <v>1591</v>
      </c>
      <c r="B2" s="999"/>
      <c r="C2" s="999"/>
      <c r="D2" s="61"/>
      <c r="E2" s="61"/>
      <c r="F2" s="61"/>
      <c r="G2" s="61"/>
      <c r="H2" s="32"/>
    </row>
    <row r="3" spans="1:8" ht="12.75" customHeight="1">
      <c r="A3" s="999" t="s">
        <v>258</v>
      </c>
      <c r="B3" s="999"/>
      <c r="C3" s="999"/>
      <c r="D3" s="62"/>
      <c r="E3" s="62"/>
      <c r="F3" s="62"/>
      <c r="G3" s="62"/>
      <c r="H3" s="32"/>
    </row>
    <row r="4" spans="1:8" ht="12.75" customHeight="1">
      <c r="A4" s="999" t="s">
        <v>1593</v>
      </c>
      <c r="B4" s="999"/>
      <c r="C4" s="999"/>
      <c r="D4" s="61"/>
      <c r="E4" s="61"/>
      <c r="F4" s="61"/>
      <c r="G4" s="61"/>
      <c r="H4" s="61"/>
    </row>
    <row r="5" spans="1:8" ht="14.25">
      <c r="A5" s="1000" t="s">
        <v>529</v>
      </c>
      <c r="B5" s="1000"/>
      <c r="C5" s="1000"/>
      <c r="D5" s="63"/>
      <c r="E5" s="63"/>
      <c r="F5" s="63"/>
      <c r="G5" s="63"/>
      <c r="H5" s="63"/>
    </row>
    <row r="6" spans="1:8" ht="12.75" customHeight="1">
      <c r="C6" s="16"/>
    </row>
    <row r="7" spans="1:8" s="540" customFormat="1" ht="9.75" customHeight="1">
      <c r="A7" s="1005" t="s">
        <v>244</v>
      </c>
      <c r="B7" s="1006" t="s">
        <v>220</v>
      </c>
      <c r="C7" s="1006" t="s">
        <v>224</v>
      </c>
      <c r="D7" s="1008"/>
      <c r="E7" s="1008"/>
      <c r="F7" s="1008"/>
      <c r="G7" s="1008"/>
      <c r="H7" s="1008"/>
    </row>
    <row r="8" spans="1:8" s="540" customFormat="1" ht="9.75" customHeight="1">
      <c r="A8" s="1005"/>
      <c r="B8" s="1007"/>
      <c r="C8" s="1007"/>
      <c r="D8" s="1008"/>
      <c r="E8" s="1008"/>
      <c r="F8" s="1008"/>
      <c r="G8" s="1008"/>
      <c r="H8" s="1008"/>
    </row>
    <row r="9" spans="1:8" s="540" customFormat="1" ht="9.75" customHeight="1">
      <c r="A9" s="1005"/>
      <c r="B9" s="1007"/>
      <c r="C9" s="1007"/>
      <c r="D9" s="1008"/>
      <c r="E9" s="1008"/>
      <c r="F9" s="1008"/>
      <c r="G9" s="1008"/>
      <c r="H9" s="1008"/>
    </row>
    <row r="10" spans="1:8" s="65" customFormat="1" ht="14.25" customHeight="1">
      <c r="A10" s="72" t="s">
        <v>1</v>
      </c>
      <c r="B10" s="73">
        <f>+B11+B20</f>
        <v>84730.46</v>
      </c>
      <c r="C10" s="73">
        <f>+C11+C20</f>
        <v>144431.63</v>
      </c>
      <c r="D10" s="64"/>
      <c r="E10" s="64"/>
      <c r="F10" s="64"/>
      <c r="G10" s="64"/>
      <c r="H10" s="64"/>
    </row>
    <row r="11" spans="1:8" s="67" customFormat="1">
      <c r="A11" s="74" t="s">
        <v>3</v>
      </c>
      <c r="B11" s="583">
        <f>SUM(B12:B18)</f>
        <v>763.91</v>
      </c>
      <c r="C11" s="583">
        <f>SUM(C12:C18)</f>
        <v>33954.019999999997</v>
      </c>
      <c r="D11" s="66"/>
      <c r="E11" s="66"/>
      <c r="F11" s="66"/>
      <c r="G11" s="66"/>
      <c r="H11" s="64"/>
    </row>
    <row r="12" spans="1:8" s="67" customFormat="1">
      <c r="A12" s="75" t="s">
        <v>6</v>
      </c>
      <c r="B12" s="584">
        <v>763.91</v>
      </c>
      <c r="C12" s="584">
        <v>0</v>
      </c>
      <c r="D12" s="66"/>
      <c r="E12" s="66"/>
      <c r="F12" s="66"/>
      <c r="G12" s="66"/>
      <c r="H12" s="64"/>
    </row>
    <row r="13" spans="1:8" s="67" customFormat="1">
      <c r="A13" s="75" t="s">
        <v>10</v>
      </c>
      <c r="B13" s="584">
        <v>0</v>
      </c>
      <c r="C13" s="584">
        <v>33954.019999999997</v>
      </c>
      <c r="D13" s="66"/>
      <c r="E13" s="66"/>
      <c r="F13" s="66"/>
      <c r="G13" s="66"/>
      <c r="H13" s="64"/>
    </row>
    <row r="14" spans="1:8" s="68" customFormat="1">
      <c r="A14" s="75" t="s">
        <v>14</v>
      </c>
      <c r="B14" s="584">
        <v>0</v>
      </c>
      <c r="C14" s="584">
        <v>0</v>
      </c>
    </row>
    <row r="15" spans="1:8" s="68" customFormat="1">
      <c r="A15" s="75" t="s">
        <v>18</v>
      </c>
      <c r="B15" s="585">
        <v>0</v>
      </c>
      <c r="C15" s="584">
        <v>0</v>
      </c>
    </row>
    <row r="16" spans="1:8" s="68" customFormat="1">
      <c r="A16" s="76" t="s">
        <v>22</v>
      </c>
      <c r="B16" s="585">
        <v>0</v>
      </c>
      <c r="C16" s="585">
        <v>0</v>
      </c>
    </row>
    <row r="17" spans="1:3" s="68" customFormat="1">
      <c r="A17" s="76" t="s">
        <v>26</v>
      </c>
      <c r="B17" s="585">
        <v>0</v>
      </c>
      <c r="C17" s="585">
        <v>0</v>
      </c>
    </row>
    <row r="18" spans="1:3" s="68" customFormat="1">
      <c r="A18" s="76" t="s">
        <v>30</v>
      </c>
      <c r="B18" s="585">
        <v>0</v>
      </c>
      <c r="C18" s="585">
        <v>0</v>
      </c>
    </row>
    <row r="19" spans="1:3" s="68" customFormat="1">
      <c r="A19" s="77"/>
      <c r="B19" s="585"/>
      <c r="C19" s="585"/>
    </row>
    <row r="20" spans="1:3" s="68" customFormat="1">
      <c r="A20" s="78" t="s">
        <v>37</v>
      </c>
      <c r="B20" s="583">
        <f>SUM(B21:B29)</f>
        <v>83966.55</v>
      </c>
      <c r="C20" s="583">
        <f>SUM(C21:C29)</f>
        <v>110477.61</v>
      </c>
    </row>
    <row r="21" spans="1:3" s="68" customFormat="1">
      <c r="A21" s="76" t="s">
        <v>40</v>
      </c>
      <c r="B21" s="585">
        <v>0</v>
      </c>
      <c r="C21" s="585">
        <v>0</v>
      </c>
    </row>
    <row r="22" spans="1:3" s="68" customFormat="1">
      <c r="A22" s="79" t="s">
        <v>44</v>
      </c>
      <c r="B22" s="585">
        <v>0</v>
      </c>
      <c r="C22" s="585">
        <v>0</v>
      </c>
    </row>
    <row r="23" spans="1:3" s="68" customFormat="1">
      <c r="A23" s="79" t="s">
        <v>229</v>
      </c>
      <c r="B23" s="584">
        <v>0</v>
      </c>
      <c r="C23" s="584">
        <v>0</v>
      </c>
    </row>
    <row r="24" spans="1:3" s="68" customFormat="1">
      <c r="A24" s="76" t="s">
        <v>52</v>
      </c>
      <c r="B24" s="584">
        <v>0</v>
      </c>
      <c r="C24" s="584">
        <v>110477.61</v>
      </c>
    </row>
    <row r="25" spans="1:3" s="68" customFormat="1">
      <c r="A25" s="76" t="s">
        <v>56</v>
      </c>
      <c r="B25" s="584">
        <v>0</v>
      </c>
      <c r="C25" s="584">
        <v>0</v>
      </c>
    </row>
    <row r="26" spans="1:3" s="68" customFormat="1">
      <c r="A26" s="79" t="s">
        <v>252</v>
      </c>
      <c r="B26" s="584">
        <v>83966.55</v>
      </c>
      <c r="C26" s="584">
        <v>0</v>
      </c>
    </row>
    <row r="27" spans="1:3" s="68" customFormat="1">
      <c r="A27" s="79" t="s">
        <v>64</v>
      </c>
      <c r="B27" s="585">
        <v>0</v>
      </c>
      <c r="C27" s="584">
        <v>0</v>
      </c>
    </row>
    <row r="28" spans="1:3" s="68" customFormat="1">
      <c r="A28" s="79" t="s">
        <v>253</v>
      </c>
      <c r="B28" s="585">
        <v>0</v>
      </c>
      <c r="C28" s="584">
        <v>0</v>
      </c>
    </row>
    <row r="29" spans="1:3" s="68" customFormat="1">
      <c r="A29" s="76" t="s">
        <v>68</v>
      </c>
      <c r="B29" s="585">
        <v>0</v>
      </c>
      <c r="C29" s="584">
        <v>0</v>
      </c>
    </row>
    <row r="30" spans="1:3" s="68" customFormat="1">
      <c r="A30" s="76"/>
      <c r="B30" s="585"/>
      <c r="C30" s="584"/>
    </row>
    <row r="31" spans="1:3" s="68" customFormat="1">
      <c r="A31" s="80" t="s">
        <v>2</v>
      </c>
      <c r="B31" s="587">
        <f>+B32+B42</f>
        <v>143187</v>
      </c>
      <c r="C31" s="587">
        <f>+C32+C42</f>
        <v>0</v>
      </c>
    </row>
    <row r="32" spans="1:3" s="68" customFormat="1">
      <c r="A32" s="74" t="s">
        <v>4</v>
      </c>
      <c r="B32" s="583">
        <f>SUM(B33:B40)</f>
        <v>143187</v>
      </c>
      <c r="C32" s="583">
        <f>SUM(C33:C40)</f>
        <v>0</v>
      </c>
    </row>
    <row r="33" spans="1:3" s="68" customFormat="1">
      <c r="A33" s="76" t="s">
        <v>8</v>
      </c>
      <c r="B33" s="584">
        <v>143187</v>
      </c>
      <c r="C33" s="584">
        <v>0</v>
      </c>
    </row>
    <row r="34" spans="1:3" s="68" customFormat="1">
      <c r="A34" s="76" t="s">
        <v>12</v>
      </c>
      <c r="B34" s="584">
        <v>0</v>
      </c>
      <c r="C34" s="584">
        <v>0</v>
      </c>
    </row>
    <row r="35" spans="1:3" s="68" customFormat="1">
      <c r="A35" s="76" t="s">
        <v>16</v>
      </c>
      <c r="B35" s="584">
        <v>0</v>
      </c>
      <c r="C35" s="584">
        <v>0</v>
      </c>
    </row>
    <row r="36" spans="1:3" s="68" customFormat="1">
      <c r="A36" s="76" t="s">
        <v>20</v>
      </c>
      <c r="B36" s="584">
        <v>0</v>
      </c>
      <c r="C36" s="584">
        <v>0</v>
      </c>
    </row>
    <row r="37" spans="1:3" s="68" customFormat="1">
      <c r="A37" s="76" t="s">
        <v>24</v>
      </c>
      <c r="B37" s="584">
        <v>0</v>
      </c>
      <c r="C37" s="584">
        <v>0</v>
      </c>
    </row>
    <row r="38" spans="1:3" s="68" customFormat="1">
      <c r="A38" s="76" t="s">
        <v>28</v>
      </c>
      <c r="B38" s="584">
        <v>0</v>
      </c>
      <c r="C38" s="584">
        <v>0</v>
      </c>
    </row>
    <row r="39" spans="1:3" s="68" customFormat="1">
      <c r="A39" s="76" t="s">
        <v>32</v>
      </c>
      <c r="B39" s="584">
        <v>0</v>
      </c>
      <c r="C39" s="584">
        <v>0</v>
      </c>
    </row>
    <row r="40" spans="1:3" s="68" customFormat="1">
      <c r="A40" s="76" t="s">
        <v>34</v>
      </c>
      <c r="B40" s="584">
        <v>0</v>
      </c>
      <c r="C40" s="585">
        <v>0</v>
      </c>
    </row>
    <row r="41" spans="1:3" s="68" customFormat="1">
      <c r="A41" s="76"/>
      <c r="B41" s="585"/>
      <c r="C41" s="585"/>
    </row>
    <row r="42" spans="1:3" s="68" customFormat="1">
      <c r="A42" s="74" t="s">
        <v>38</v>
      </c>
      <c r="B42" s="587">
        <f>+B43+B53</f>
        <v>0</v>
      </c>
      <c r="C42" s="587">
        <f>+C43+C53</f>
        <v>0</v>
      </c>
    </row>
    <row r="43" spans="1:3" s="68" customFormat="1">
      <c r="A43" s="76" t="s">
        <v>42</v>
      </c>
      <c r="B43" s="583">
        <f>SUM(B44:B48)</f>
        <v>0</v>
      </c>
      <c r="C43" s="583">
        <f>SUM(C44:C48)</f>
        <v>0</v>
      </c>
    </row>
    <row r="44" spans="1:3" s="68" customFormat="1">
      <c r="A44" s="76" t="s">
        <v>46</v>
      </c>
      <c r="B44" s="584">
        <v>0</v>
      </c>
      <c r="C44" s="584">
        <v>0</v>
      </c>
    </row>
    <row r="45" spans="1:3" s="68" customFormat="1">
      <c r="A45" s="76" t="s">
        <v>50</v>
      </c>
      <c r="B45" s="584">
        <v>0</v>
      </c>
      <c r="C45" s="584">
        <v>0</v>
      </c>
    </row>
    <row r="46" spans="1:3" s="68" customFormat="1">
      <c r="A46" s="76" t="s">
        <v>54</v>
      </c>
      <c r="B46" s="584">
        <v>0</v>
      </c>
      <c r="C46" s="584">
        <v>0</v>
      </c>
    </row>
    <row r="47" spans="1:3" s="68" customFormat="1">
      <c r="A47" s="76" t="s">
        <v>58</v>
      </c>
      <c r="B47" s="584">
        <v>0</v>
      </c>
      <c r="C47" s="584">
        <v>0</v>
      </c>
    </row>
    <row r="48" spans="1:3" s="68" customFormat="1">
      <c r="A48" s="76" t="s">
        <v>62</v>
      </c>
      <c r="B48" s="584">
        <v>0</v>
      </c>
      <c r="C48" s="584">
        <v>0</v>
      </c>
    </row>
    <row r="49" spans="1:3" s="68" customFormat="1">
      <c r="A49" s="76"/>
      <c r="B49" s="584"/>
      <c r="C49" s="584"/>
    </row>
    <row r="50" spans="1:3" s="68" customFormat="1">
      <c r="A50" s="80" t="s">
        <v>72</v>
      </c>
      <c r="B50" s="587">
        <f>+B56</f>
        <v>1900356.16</v>
      </c>
      <c r="C50" s="587">
        <f>+C56</f>
        <v>1983841.99</v>
      </c>
    </row>
    <row r="51" spans="1:3" s="68" customFormat="1">
      <c r="A51" s="74" t="s">
        <v>73</v>
      </c>
      <c r="B51" s="583">
        <f>SUM(B52:B54)</f>
        <v>0</v>
      </c>
      <c r="C51" s="583">
        <f>SUM(C52:C54)</f>
        <v>0</v>
      </c>
    </row>
    <row r="52" spans="1:3" s="68" customFormat="1">
      <c r="A52" s="76" t="s">
        <v>75</v>
      </c>
      <c r="B52" s="584">
        <v>0</v>
      </c>
      <c r="C52" s="584">
        <v>0</v>
      </c>
    </row>
    <row r="53" spans="1:3" s="68" customFormat="1">
      <c r="A53" s="76" t="s">
        <v>77</v>
      </c>
      <c r="B53" s="584">
        <v>0</v>
      </c>
      <c r="C53" s="584">
        <v>0</v>
      </c>
    </row>
    <row r="54" spans="1:3" s="68" customFormat="1">
      <c r="A54" s="76" t="s">
        <v>79</v>
      </c>
      <c r="B54" s="584">
        <v>0</v>
      </c>
      <c r="C54" s="584">
        <v>0</v>
      </c>
    </row>
    <row r="55" spans="1:3" s="68" customFormat="1">
      <c r="A55" s="76"/>
      <c r="B55" s="584"/>
      <c r="C55" s="585"/>
    </row>
    <row r="56" spans="1:3" s="68" customFormat="1">
      <c r="A56" s="74" t="s">
        <v>80</v>
      </c>
      <c r="B56" s="587">
        <f>SUM(B57:B61)</f>
        <v>1900356.16</v>
      </c>
      <c r="C56" s="587">
        <f>SUM(C57:C61)</f>
        <v>1983841.99</v>
      </c>
    </row>
    <row r="57" spans="1:3" s="68" customFormat="1">
      <c r="A57" s="76" t="s">
        <v>82</v>
      </c>
      <c r="B57" s="588">
        <v>1900356.16</v>
      </c>
      <c r="C57" s="588">
        <v>0</v>
      </c>
    </row>
    <row r="58" spans="1:3" s="68" customFormat="1">
      <c r="A58" s="76" t="s">
        <v>84</v>
      </c>
      <c r="B58" s="584">
        <v>0</v>
      </c>
      <c r="C58" s="584">
        <v>1983841.99</v>
      </c>
    </row>
    <row r="59" spans="1:3" s="68" customFormat="1">
      <c r="A59" s="76" t="s">
        <v>86</v>
      </c>
      <c r="B59" s="584">
        <v>0</v>
      </c>
      <c r="C59" s="584">
        <v>0</v>
      </c>
    </row>
    <row r="60" spans="1:3" s="68" customFormat="1">
      <c r="A60" s="76" t="s">
        <v>88</v>
      </c>
      <c r="B60" s="584">
        <v>0</v>
      </c>
      <c r="C60" s="584">
        <v>0</v>
      </c>
    </row>
    <row r="61" spans="1:3" s="68" customFormat="1">
      <c r="A61" s="76" t="s">
        <v>90</v>
      </c>
      <c r="B61" s="584">
        <v>0</v>
      </c>
      <c r="C61" s="584">
        <v>0</v>
      </c>
    </row>
    <row r="62" spans="1:3" s="68" customFormat="1">
      <c r="A62" s="69"/>
      <c r="B62" s="586"/>
      <c r="C62" s="586"/>
    </row>
    <row r="63" spans="1:3" s="68" customFormat="1">
      <c r="A63" s="74" t="s">
        <v>91</v>
      </c>
      <c r="B63" s="589">
        <f>SUM(B64:B65)</f>
        <v>0</v>
      </c>
      <c r="C63" s="589">
        <f>SUM(C64:C65)</f>
        <v>0</v>
      </c>
    </row>
    <row r="64" spans="1:3" s="68" customFormat="1">
      <c r="A64" s="76" t="s">
        <v>93</v>
      </c>
      <c r="B64" s="582">
        <v>0</v>
      </c>
      <c r="C64" s="582">
        <v>0</v>
      </c>
    </row>
    <row r="65" spans="1:4" s="68" customFormat="1">
      <c r="A65" s="76" t="s">
        <v>95</v>
      </c>
      <c r="B65" s="582">
        <v>0</v>
      </c>
      <c r="C65" s="582">
        <v>0</v>
      </c>
    </row>
    <row r="66" spans="1:4" ht="12.75" customHeight="1">
      <c r="A66" s="69"/>
      <c r="B66" s="81"/>
      <c r="C66" s="81"/>
    </row>
    <row r="67" spans="1:4" ht="12.75" customHeight="1">
      <c r="A67" s="70"/>
      <c r="B67" s="571"/>
      <c r="C67" s="571"/>
      <c r="D67" s="571"/>
    </row>
    <row r="68" spans="1:4" ht="12.75" customHeight="1">
      <c r="A68" s="70"/>
      <c r="B68" s="571"/>
      <c r="C68" s="571"/>
      <c r="D68" s="571"/>
    </row>
    <row r="69" spans="1:4" ht="12.75" customHeight="1">
      <c r="A69" s="70"/>
    </row>
    <row r="70" spans="1:4" ht="12.75" customHeight="1">
      <c r="A70" s="70"/>
    </row>
    <row r="71" spans="1:4" ht="12.75" customHeight="1">
      <c r="A71" s="70"/>
    </row>
    <row r="72" spans="1:4" ht="12.75" customHeight="1">
      <c r="A72" s="70"/>
    </row>
    <row r="73" spans="1:4" ht="12.75" customHeight="1">
      <c r="A73" s="70"/>
    </row>
    <row r="74" spans="1:4" ht="12.75" customHeight="1">
      <c r="A74" s="70"/>
    </row>
    <row r="75" spans="1:4" ht="12.75" customHeight="1">
      <c r="A75" s="70"/>
    </row>
    <row r="76" spans="1:4" ht="12.75" customHeight="1">
      <c r="A76" s="71"/>
    </row>
    <row r="77" spans="1:4" ht="12.75" customHeight="1">
      <c r="A77" s="70"/>
    </row>
    <row r="78" spans="1:4" ht="12.75" customHeight="1">
      <c r="A78" s="70"/>
    </row>
    <row r="79" spans="1:4" ht="12.75" customHeight="1">
      <c r="A79" s="70"/>
    </row>
    <row r="80" spans="1:4" ht="26.25" customHeight="1">
      <c r="A80" s="70"/>
    </row>
    <row r="81" spans="1:1" ht="24" customHeight="1">
      <c r="A81" s="70"/>
    </row>
    <row r="82" spans="1:1" ht="12.75" customHeight="1">
      <c r="A82" s="70"/>
    </row>
    <row r="83" spans="1:1" ht="12.75" customHeight="1">
      <c r="A83" s="70"/>
    </row>
    <row r="84" spans="1:1" ht="12.75" customHeight="1">
      <c r="A84" s="70"/>
    </row>
    <row r="85" spans="1:1" ht="12.75" customHeight="1">
      <c r="A85" s="70"/>
    </row>
    <row r="86" spans="1:1" ht="12.75" customHeight="1">
      <c r="A86" s="70"/>
    </row>
    <row r="87" spans="1:1" ht="12.75" customHeight="1">
      <c r="A87" s="70"/>
    </row>
    <row r="88" spans="1:1" ht="12.75" customHeight="1">
      <c r="A88" s="70"/>
    </row>
    <row r="89" spans="1:1" ht="12.75" customHeight="1">
      <c r="A89" s="70"/>
    </row>
    <row r="90" spans="1:1" ht="12.75" customHeight="1">
      <c r="A90" s="70"/>
    </row>
    <row r="91" spans="1:1" ht="12.75" customHeight="1">
      <c r="A91" s="70"/>
    </row>
    <row r="92" spans="1:1" ht="12.75" customHeight="1">
      <c r="A92" s="70"/>
    </row>
    <row r="93" spans="1:1" ht="12.75" customHeight="1">
      <c r="A93" s="70"/>
    </row>
    <row r="94" spans="1:1" ht="12.75" customHeight="1">
      <c r="A94" s="70"/>
    </row>
    <row r="95" spans="1:1" ht="12.75" customHeight="1">
      <c r="A95" s="70"/>
    </row>
    <row r="96" spans="1:1" ht="12.75" customHeight="1">
      <c r="A96" s="70"/>
    </row>
    <row r="97" spans="1:1" ht="12.75" customHeight="1">
      <c r="A97" s="70"/>
    </row>
    <row r="98" spans="1:1" ht="12.75" customHeight="1">
      <c r="A98" s="70"/>
    </row>
    <row r="99" spans="1:1" ht="12.75" customHeight="1">
      <c r="A99" s="70"/>
    </row>
    <row r="100" spans="1:1" ht="12.75" customHeight="1">
      <c r="A100" s="70"/>
    </row>
    <row r="101" spans="1:1" ht="12.75" customHeight="1">
      <c r="A101" s="70"/>
    </row>
    <row r="102" spans="1:1" ht="12.75" customHeight="1">
      <c r="A102" s="70"/>
    </row>
    <row r="103" spans="1:1" ht="12.75" customHeight="1">
      <c r="A103" s="70"/>
    </row>
    <row r="104" spans="1:1" ht="12.75" customHeight="1">
      <c r="A104" s="70"/>
    </row>
    <row r="105" spans="1:1" ht="12.75" customHeight="1">
      <c r="A105" s="70"/>
    </row>
    <row r="106" spans="1:1" ht="12.75" customHeight="1">
      <c r="A106" s="70"/>
    </row>
    <row r="107" spans="1:1" ht="12.75" customHeight="1">
      <c r="A107" s="70"/>
    </row>
    <row r="108" spans="1:1" ht="12.75" customHeight="1">
      <c r="A108" s="70"/>
    </row>
    <row r="109" spans="1:1" ht="12.75" customHeight="1">
      <c r="A109" s="70"/>
    </row>
    <row r="110" spans="1:1" ht="12.75" customHeight="1">
      <c r="A110" s="70"/>
    </row>
    <row r="111" spans="1:1" ht="12.75" customHeight="1">
      <c r="A111" s="70"/>
    </row>
    <row r="112" spans="1:1" ht="12.75" customHeight="1">
      <c r="A112" s="70"/>
    </row>
    <row r="113" spans="1:1" ht="12.75" customHeight="1">
      <c r="A113" s="70"/>
    </row>
    <row r="114" spans="1:1" ht="12.75" customHeight="1">
      <c r="A114" s="70"/>
    </row>
    <row r="115" spans="1:1" ht="12.75" customHeight="1">
      <c r="A115" s="70"/>
    </row>
    <row r="116" spans="1:1" ht="12.75" customHeight="1">
      <c r="A116" s="70"/>
    </row>
    <row r="117" spans="1:1" ht="12.75" customHeight="1">
      <c r="A117" s="70"/>
    </row>
    <row r="118" spans="1:1" ht="12.75" customHeight="1">
      <c r="A118" s="70"/>
    </row>
    <row r="119" spans="1:1" ht="12.75" customHeight="1">
      <c r="A119" s="70"/>
    </row>
    <row r="120" spans="1:1" ht="12.75" customHeight="1">
      <c r="A120" s="70"/>
    </row>
    <row r="121" spans="1:1" ht="12.75" customHeight="1">
      <c r="A121" s="70"/>
    </row>
    <row r="122" spans="1:1" ht="12.75" customHeight="1">
      <c r="A122" s="70"/>
    </row>
    <row r="123" spans="1:1" ht="12.75" customHeight="1">
      <c r="A123" s="70"/>
    </row>
    <row r="124" spans="1:1" ht="12.75" customHeight="1">
      <c r="A124" s="70"/>
    </row>
    <row r="125" spans="1:1" ht="12.75" customHeight="1">
      <c r="A125" s="70"/>
    </row>
    <row r="126" spans="1:1" ht="12.75" customHeight="1">
      <c r="A126" s="70"/>
    </row>
    <row r="127" spans="1:1" ht="12.75" customHeight="1">
      <c r="A127" s="70"/>
    </row>
    <row r="128" spans="1:1" ht="12.75" customHeight="1">
      <c r="A128" s="70"/>
    </row>
    <row r="129" spans="1:1" ht="12.75" customHeight="1">
      <c r="A129" s="70"/>
    </row>
    <row r="130" spans="1:1" ht="12.75" customHeight="1">
      <c r="A130" s="70"/>
    </row>
    <row r="131" spans="1:1" ht="12.75" customHeight="1">
      <c r="A131" s="70"/>
    </row>
    <row r="132" spans="1:1" ht="12.75" customHeight="1">
      <c r="A132" s="70"/>
    </row>
    <row r="133" spans="1:1" ht="12.75" customHeight="1">
      <c r="A133" s="70"/>
    </row>
    <row r="134" spans="1:1" ht="12.75" customHeight="1">
      <c r="A134" s="70"/>
    </row>
    <row r="135" spans="1:1" ht="12.75" customHeight="1">
      <c r="A135" s="70"/>
    </row>
    <row r="136" spans="1:1" ht="12.75" customHeight="1">
      <c r="A136" s="70"/>
    </row>
    <row r="137" spans="1:1" ht="12.75" customHeight="1">
      <c r="A137" s="70"/>
    </row>
    <row r="138" spans="1:1" ht="12.75" customHeight="1">
      <c r="A138" s="70"/>
    </row>
    <row r="139" spans="1:1" ht="12.75" customHeight="1">
      <c r="A139" s="70"/>
    </row>
    <row r="140" spans="1:1" ht="12.75" customHeight="1">
      <c r="A140" s="70"/>
    </row>
    <row r="141" spans="1:1" ht="12.75" customHeight="1">
      <c r="A141" s="70"/>
    </row>
    <row r="142" spans="1:1" ht="12.75" customHeight="1">
      <c r="A142" s="70"/>
    </row>
    <row r="143" spans="1:1" ht="12.75" customHeight="1">
      <c r="A143" s="70"/>
    </row>
    <row r="144" spans="1:1" ht="12.75" customHeight="1">
      <c r="A144" s="70"/>
    </row>
    <row r="145" spans="1:1" ht="12.75" customHeight="1">
      <c r="A145" s="70"/>
    </row>
    <row r="146" spans="1:1" ht="12.75" customHeight="1">
      <c r="A146" s="70"/>
    </row>
    <row r="147" spans="1:1" ht="12.75" customHeight="1">
      <c r="A147" s="70"/>
    </row>
    <row r="148" spans="1:1" ht="12.75" customHeight="1">
      <c r="A148" s="70"/>
    </row>
    <row r="149" spans="1:1" ht="12.75" customHeight="1">
      <c r="A149" s="70"/>
    </row>
    <row r="150" spans="1:1" ht="12.75" customHeight="1">
      <c r="A150" s="70"/>
    </row>
    <row r="151" spans="1:1" ht="12.75" customHeight="1">
      <c r="A151" s="70"/>
    </row>
    <row r="152" spans="1:1" ht="12.75" customHeight="1">
      <c r="A152" s="70"/>
    </row>
    <row r="153" spans="1:1" ht="12.75" customHeight="1">
      <c r="A153" s="70"/>
    </row>
    <row r="154" spans="1:1" ht="12.75" customHeight="1">
      <c r="A154" s="70"/>
    </row>
    <row r="155" spans="1:1" ht="12.75" customHeight="1">
      <c r="A155" s="70"/>
    </row>
    <row r="156" spans="1:1" ht="12.75" customHeight="1">
      <c r="A156" s="70"/>
    </row>
    <row r="157" spans="1:1" ht="12.75" customHeight="1">
      <c r="A157" s="70"/>
    </row>
    <row r="158" spans="1:1" ht="12.75" customHeight="1">
      <c r="A158" s="70"/>
    </row>
    <row r="159" spans="1:1" ht="12.75" customHeight="1">
      <c r="A159" s="70"/>
    </row>
    <row r="160" spans="1:1" ht="12.75" customHeight="1">
      <c r="A160" s="70"/>
    </row>
    <row r="161" spans="1:1" ht="12.75" customHeight="1">
      <c r="A161" s="70"/>
    </row>
    <row r="162" spans="1:1" ht="12.75" customHeight="1">
      <c r="A162" s="70"/>
    </row>
    <row r="163" spans="1:1" ht="12.75" customHeight="1">
      <c r="A163" s="70"/>
    </row>
    <row r="164" spans="1:1" ht="12.75" customHeight="1">
      <c r="A164" s="70"/>
    </row>
    <row r="165" spans="1:1" ht="12.75" customHeight="1">
      <c r="A165" s="70"/>
    </row>
    <row r="166" spans="1:1" ht="12.75" customHeight="1">
      <c r="A166" s="70"/>
    </row>
  </sheetData>
  <mergeCells count="12">
    <mergeCell ref="D7:D9"/>
    <mergeCell ref="E7:E9"/>
    <mergeCell ref="F7:F9"/>
    <mergeCell ref="G7:G9"/>
    <mergeCell ref="H7:H9"/>
    <mergeCell ref="A2:C2"/>
    <mergeCell ref="A3:C3"/>
    <mergeCell ref="A4:C4"/>
    <mergeCell ref="A7:A9"/>
    <mergeCell ref="B7:B9"/>
    <mergeCell ref="C7:C9"/>
    <mergeCell ref="A5:C5"/>
  </mergeCells>
  <printOptions horizontalCentered="1"/>
  <pageMargins left="0.5" right="0.47" top="0.64" bottom="0.87" header="0.31496062992125984" footer="0.31496062992125984"/>
  <pageSetup scale="90" orientation="portrait" r:id="rId1"/>
  <headerFooter>
    <oddHeader>&amp;L&amp;"Arial,Normal"&amp;8Estados e Información Contable&amp;R&amp;"Arial,Normal"&amp;8 04</oddHeader>
    <oddFooter>&amp;C“Bajo protesta de decir verdad declaramos que los &amp;"Arial,Normal"&amp;9Estados Financieros y sus notas, son razonablemente correctos y son responsabilidad del emisor”</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M175"/>
  <sheetViews>
    <sheetView topLeftCell="A18" zoomScaleNormal="100" workbookViewId="0">
      <selection activeCell="D38" sqref="D38"/>
    </sheetView>
  </sheetViews>
  <sheetFormatPr defaultColWidth="11.43359375" defaultRowHeight="12.75"/>
  <cols>
    <col min="1" max="2" width="20.4453125" style="800" customWidth="1"/>
    <col min="3" max="3" width="30.53515625" style="807" customWidth="1"/>
    <col min="4" max="4" width="16.0078125" style="158" customWidth="1"/>
    <col min="5" max="5" width="15.19921875" style="158" customWidth="1"/>
    <col min="6" max="6" width="15.6015625" style="158" customWidth="1"/>
    <col min="7" max="7" width="16.0078125" style="158" customWidth="1"/>
    <col min="8" max="8" width="17.484375" style="158" customWidth="1"/>
    <col min="9" max="9" width="16.41015625" style="158" customWidth="1"/>
    <col min="10" max="10" width="15.87109375" style="158" customWidth="1"/>
    <col min="11" max="11" width="11.43359375" style="158"/>
    <col min="12" max="12" width="11.703125" style="158" bestFit="1" customWidth="1"/>
    <col min="13" max="16384" width="11.43359375" style="158"/>
  </cols>
  <sheetData>
    <row r="1" spans="1:13" ht="16.5" customHeight="1">
      <c r="A1" s="1177" t="s">
        <v>1591</v>
      </c>
      <c r="B1" s="1177"/>
      <c r="C1" s="1177"/>
      <c r="D1" s="1177"/>
      <c r="E1" s="1177"/>
      <c r="F1" s="1177"/>
      <c r="G1" s="1177"/>
      <c r="H1" s="1177"/>
      <c r="I1" s="1177"/>
      <c r="J1" s="1177"/>
    </row>
    <row r="2" spans="1:13" ht="8.25" customHeight="1">
      <c r="A2" s="795"/>
      <c r="B2" s="795"/>
      <c r="C2" s="803"/>
      <c r="D2" s="161"/>
      <c r="E2" s="161"/>
      <c r="F2" s="161"/>
      <c r="G2" s="161"/>
      <c r="H2" s="161"/>
      <c r="I2" s="160"/>
      <c r="J2" s="160"/>
    </row>
    <row r="3" spans="1:13" ht="16.5" customHeight="1">
      <c r="A3" s="1178" t="s">
        <v>466</v>
      </c>
      <c r="B3" s="1178"/>
      <c r="C3" s="1178"/>
      <c r="D3" s="1178"/>
      <c r="E3" s="1178"/>
      <c r="F3" s="1178"/>
      <c r="G3" s="1178"/>
      <c r="H3" s="1178"/>
      <c r="I3" s="1178"/>
      <c r="J3" s="1178"/>
    </row>
    <row r="4" spans="1:13" ht="15.75" customHeight="1">
      <c r="A4" s="1178" t="s">
        <v>1590</v>
      </c>
      <c r="B4" s="1178"/>
      <c r="C4" s="1178"/>
      <c r="D4" s="1178"/>
      <c r="E4" s="1178"/>
      <c r="F4" s="1178"/>
      <c r="G4" s="1178"/>
      <c r="H4" s="1178"/>
      <c r="I4" s="1178"/>
      <c r="J4" s="1178"/>
      <c r="K4" s="162"/>
      <c r="L4" s="162"/>
      <c r="M4" s="162"/>
    </row>
    <row r="5" spans="1:13" ht="15.75" customHeight="1" thickBot="1">
      <c r="A5" s="163"/>
      <c r="B5" s="163"/>
      <c r="C5" s="804"/>
      <c r="D5" s="163"/>
      <c r="E5" s="163"/>
      <c r="F5" s="163"/>
      <c r="G5" s="163"/>
      <c r="H5" s="163"/>
      <c r="I5" s="163"/>
      <c r="J5" s="159"/>
      <c r="K5" s="162"/>
      <c r="L5" s="162"/>
      <c r="M5" s="162"/>
    </row>
    <row r="6" spans="1:13" s="164" customFormat="1" ht="24.75" customHeight="1">
      <c r="A6" s="1179" t="s">
        <v>472</v>
      </c>
      <c r="B6" s="1181" t="s">
        <v>571</v>
      </c>
      <c r="C6" s="1181" t="s">
        <v>567</v>
      </c>
      <c r="D6" s="1181" t="s">
        <v>568</v>
      </c>
      <c r="E6" s="1181" t="s">
        <v>572</v>
      </c>
      <c r="F6" s="1181" t="s">
        <v>573</v>
      </c>
      <c r="G6" s="1183" t="s">
        <v>569</v>
      </c>
      <c r="H6" s="1181" t="s">
        <v>474</v>
      </c>
      <c r="I6" s="1181" t="s">
        <v>475</v>
      </c>
      <c r="J6" s="1187" t="s">
        <v>570</v>
      </c>
      <c r="K6" s="1186"/>
    </row>
    <row r="7" spans="1:13" s="164" customFormat="1" ht="43.5" customHeight="1">
      <c r="A7" s="1180"/>
      <c r="B7" s="1182"/>
      <c r="C7" s="1182"/>
      <c r="D7" s="1182"/>
      <c r="E7" s="1182"/>
      <c r="F7" s="1182"/>
      <c r="G7" s="1184"/>
      <c r="H7" s="1182"/>
      <c r="I7" s="1182"/>
      <c r="J7" s="1188"/>
      <c r="K7" s="1186"/>
    </row>
    <row r="8" spans="1:13" ht="12.75" customHeight="1">
      <c r="A8" s="796">
        <v>1235</v>
      </c>
      <c r="B8" s="797">
        <v>1235</v>
      </c>
      <c r="C8" s="805" t="s">
        <v>2181</v>
      </c>
      <c r="D8" s="219">
        <v>44804</v>
      </c>
      <c r="E8" s="220" t="s">
        <v>2099</v>
      </c>
      <c r="F8" s="221" t="s">
        <v>2099</v>
      </c>
      <c r="G8" s="222">
        <v>5738531.8200000003</v>
      </c>
      <c r="H8" s="222">
        <v>0</v>
      </c>
      <c r="I8" s="222">
        <v>0</v>
      </c>
      <c r="J8" s="223">
        <v>5738531.8200000003</v>
      </c>
    </row>
    <row r="9" spans="1:13" ht="12.75" customHeight="1">
      <c r="A9" s="798" t="s">
        <v>2182</v>
      </c>
      <c r="B9" s="799" t="s">
        <v>1619</v>
      </c>
      <c r="C9" s="806" t="s">
        <v>1620</v>
      </c>
      <c r="D9" s="226">
        <v>42369</v>
      </c>
      <c r="E9" s="227" t="s">
        <v>2099</v>
      </c>
      <c r="F9" s="228" t="s">
        <v>2099</v>
      </c>
      <c r="G9" s="229">
        <v>651660</v>
      </c>
      <c r="H9" s="229">
        <v>0</v>
      </c>
      <c r="I9" s="229">
        <v>0</v>
      </c>
      <c r="J9" s="230">
        <v>651660</v>
      </c>
    </row>
    <row r="10" spans="1:13" ht="12.75" customHeight="1">
      <c r="A10" s="798" t="s">
        <v>2183</v>
      </c>
      <c r="B10" s="799" t="s">
        <v>1621</v>
      </c>
      <c r="C10" s="806" t="s">
        <v>1622</v>
      </c>
      <c r="D10" s="226">
        <v>42369</v>
      </c>
      <c r="E10" s="227" t="s">
        <v>2099</v>
      </c>
      <c r="F10" s="228" t="s">
        <v>2099</v>
      </c>
      <c r="G10" s="229">
        <v>368635</v>
      </c>
      <c r="H10" s="229">
        <v>0</v>
      </c>
      <c r="I10" s="229">
        <v>0</v>
      </c>
      <c r="J10" s="230">
        <v>368635</v>
      </c>
    </row>
    <row r="11" spans="1:13" ht="12.75" customHeight="1">
      <c r="A11" s="798" t="s">
        <v>2184</v>
      </c>
      <c r="B11" s="799" t="s">
        <v>1623</v>
      </c>
      <c r="C11" s="806" t="s">
        <v>1624</v>
      </c>
      <c r="D11" s="226">
        <v>42369</v>
      </c>
      <c r="E11" s="227" t="s">
        <v>2099</v>
      </c>
      <c r="F11" s="228" t="s">
        <v>2099</v>
      </c>
      <c r="G11" s="229">
        <v>161000</v>
      </c>
      <c r="H11" s="229">
        <v>0</v>
      </c>
      <c r="I11" s="229">
        <v>0</v>
      </c>
      <c r="J11" s="230">
        <v>161000</v>
      </c>
    </row>
    <row r="12" spans="1:13" ht="12.75" customHeight="1">
      <c r="A12" s="798" t="s">
        <v>2185</v>
      </c>
      <c r="B12" s="799" t="s">
        <v>1625</v>
      </c>
      <c r="C12" s="806" t="s">
        <v>1626</v>
      </c>
      <c r="D12" s="226">
        <v>42369</v>
      </c>
      <c r="E12" s="227" t="s">
        <v>2099</v>
      </c>
      <c r="F12" s="228" t="s">
        <v>2099</v>
      </c>
      <c r="G12" s="229">
        <v>414143.82</v>
      </c>
      <c r="H12" s="229">
        <v>0</v>
      </c>
      <c r="I12" s="229">
        <v>0</v>
      </c>
      <c r="J12" s="230">
        <v>414143.82</v>
      </c>
    </row>
    <row r="13" spans="1:13" ht="12.75" customHeight="1">
      <c r="A13" s="798" t="s">
        <v>2186</v>
      </c>
      <c r="B13" s="799" t="s">
        <v>1627</v>
      </c>
      <c r="C13" s="806" t="s">
        <v>1628</v>
      </c>
      <c r="D13" s="226">
        <v>42369</v>
      </c>
      <c r="E13" s="227" t="s">
        <v>2099</v>
      </c>
      <c r="F13" s="228" t="s">
        <v>2099</v>
      </c>
      <c r="G13" s="229">
        <v>772390</v>
      </c>
      <c r="H13" s="229">
        <v>0</v>
      </c>
      <c r="I13" s="229">
        <v>0</v>
      </c>
      <c r="J13" s="230">
        <v>772390</v>
      </c>
    </row>
    <row r="14" spans="1:13" ht="12.75" customHeight="1">
      <c r="A14" s="798" t="s">
        <v>2187</v>
      </c>
      <c r="B14" s="799" t="s">
        <v>1629</v>
      </c>
      <c r="C14" s="806" t="s">
        <v>1630</v>
      </c>
      <c r="D14" s="226">
        <v>42369</v>
      </c>
      <c r="E14" s="227" t="s">
        <v>2099</v>
      </c>
      <c r="F14" s="228" t="s">
        <v>2099</v>
      </c>
      <c r="G14" s="229">
        <v>517650</v>
      </c>
      <c r="H14" s="229">
        <v>0</v>
      </c>
      <c r="I14" s="229">
        <v>0</v>
      </c>
      <c r="J14" s="230">
        <v>517650</v>
      </c>
    </row>
    <row r="15" spans="1:13" ht="12.75" customHeight="1">
      <c r="A15" s="798" t="s">
        <v>2188</v>
      </c>
      <c r="B15" s="799" t="s">
        <v>1631</v>
      </c>
      <c r="C15" s="806" t="s">
        <v>1632</v>
      </c>
      <c r="D15" s="226">
        <v>42369</v>
      </c>
      <c r="E15" s="227" t="s">
        <v>2099</v>
      </c>
      <c r="F15" s="228" t="s">
        <v>2099</v>
      </c>
      <c r="G15" s="229">
        <v>830850</v>
      </c>
      <c r="H15" s="229">
        <v>0</v>
      </c>
      <c r="I15" s="229">
        <v>0</v>
      </c>
      <c r="J15" s="230">
        <v>830850</v>
      </c>
    </row>
    <row r="16" spans="1:13" ht="12.75" customHeight="1">
      <c r="A16" s="798" t="s">
        <v>2189</v>
      </c>
      <c r="B16" s="799" t="s">
        <v>1633</v>
      </c>
      <c r="C16" s="806" t="s">
        <v>1634</v>
      </c>
      <c r="D16" s="226">
        <v>42369</v>
      </c>
      <c r="E16" s="227" t="s">
        <v>2099</v>
      </c>
      <c r="F16" s="228" t="s">
        <v>2099</v>
      </c>
      <c r="G16" s="229">
        <v>691800</v>
      </c>
      <c r="H16" s="229">
        <v>0</v>
      </c>
      <c r="I16" s="229">
        <v>0</v>
      </c>
      <c r="J16" s="230">
        <v>691800</v>
      </c>
    </row>
    <row r="17" spans="1:10" ht="12.75" customHeight="1">
      <c r="A17" s="798" t="s">
        <v>2190</v>
      </c>
      <c r="B17" s="799" t="s">
        <v>1635</v>
      </c>
      <c r="C17" s="806" t="s">
        <v>1636</v>
      </c>
      <c r="D17" s="226">
        <v>42369</v>
      </c>
      <c r="E17" s="227" t="s">
        <v>2099</v>
      </c>
      <c r="F17" s="228" t="s">
        <v>2099</v>
      </c>
      <c r="G17" s="229">
        <v>27575</v>
      </c>
      <c r="H17" s="229">
        <v>0</v>
      </c>
      <c r="I17" s="229">
        <v>0</v>
      </c>
      <c r="J17" s="230">
        <v>27575</v>
      </c>
    </row>
    <row r="18" spans="1:10" ht="12.75" customHeight="1">
      <c r="A18" s="798" t="s">
        <v>2191</v>
      </c>
      <c r="B18" s="799" t="s">
        <v>1637</v>
      </c>
      <c r="C18" s="806" t="s">
        <v>1638</v>
      </c>
      <c r="D18" s="226">
        <v>42369</v>
      </c>
      <c r="E18" s="227" t="s">
        <v>2099</v>
      </c>
      <c r="F18" s="228" t="s">
        <v>2099</v>
      </c>
      <c r="G18" s="229">
        <v>27575</v>
      </c>
      <c r="H18" s="229">
        <v>0</v>
      </c>
      <c r="I18" s="229">
        <v>0</v>
      </c>
      <c r="J18" s="230">
        <v>27575</v>
      </c>
    </row>
    <row r="19" spans="1:10" ht="12.75" customHeight="1">
      <c r="A19" s="798" t="s">
        <v>2192</v>
      </c>
      <c r="B19" s="799" t="s">
        <v>1639</v>
      </c>
      <c r="C19" s="806" t="s">
        <v>1640</v>
      </c>
      <c r="D19" s="226">
        <v>42369</v>
      </c>
      <c r="E19" s="227" t="s">
        <v>2099</v>
      </c>
      <c r="F19" s="228" t="s">
        <v>2099</v>
      </c>
      <c r="G19" s="229">
        <v>136590</v>
      </c>
      <c r="H19" s="229">
        <v>0</v>
      </c>
      <c r="I19" s="229">
        <v>0</v>
      </c>
      <c r="J19" s="230">
        <v>136590</v>
      </c>
    </row>
    <row r="20" spans="1:10" ht="12.75" customHeight="1">
      <c r="A20" s="798" t="s">
        <v>2193</v>
      </c>
      <c r="B20" s="799" t="s">
        <v>1641</v>
      </c>
      <c r="C20" s="806" t="s">
        <v>1642</v>
      </c>
      <c r="D20" s="226">
        <v>42369</v>
      </c>
      <c r="E20" s="227" t="s">
        <v>2099</v>
      </c>
      <c r="F20" s="228" t="s">
        <v>2099</v>
      </c>
      <c r="G20" s="229">
        <v>188800</v>
      </c>
      <c r="H20" s="229">
        <v>0</v>
      </c>
      <c r="I20" s="229">
        <v>0</v>
      </c>
      <c r="J20" s="230">
        <v>188800</v>
      </c>
    </row>
    <row r="21" spans="1:10" ht="12.75" customHeight="1">
      <c r="A21" s="798" t="s">
        <v>2194</v>
      </c>
      <c r="B21" s="799" t="s">
        <v>1643</v>
      </c>
      <c r="C21" s="806" t="s">
        <v>1644</v>
      </c>
      <c r="D21" s="226">
        <v>42369</v>
      </c>
      <c r="E21" s="227" t="s">
        <v>2099</v>
      </c>
      <c r="F21" s="228" t="s">
        <v>2099</v>
      </c>
      <c r="G21" s="229">
        <v>100000</v>
      </c>
      <c r="H21" s="229">
        <v>0</v>
      </c>
      <c r="I21" s="229">
        <v>0</v>
      </c>
      <c r="J21" s="230">
        <v>100000</v>
      </c>
    </row>
    <row r="22" spans="1:10" ht="12.75" customHeight="1">
      <c r="A22" s="798" t="s">
        <v>2195</v>
      </c>
      <c r="B22" s="799" t="s">
        <v>1645</v>
      </c>
      <c r="C22" s="806" t="s">
        <v>1646</v>
      </c>
      <c r="D22" s="226">
        <v>42369</v>
      </c>
      <c r="E22" s="227" t="s">
        <v>2099</v>
      </c>
      <c r="F22" s="228" t="s">
        <v>2099</v>
      </c>
      <c r="G22" s="229">
        <v>270300</v>
      </c>
      <c r="H22" s="229">
        <v>0</v>
      </c>
      <c r="I22" s="229">
        <v>0</v>
      </c>
      <c r="J22" s="230">
        <v>270300</v>
      </c>
    </row>
    <row r="23" spans="1:10" ht="12.75" customHeight="1">
      <c r="A23" s="798" t="s">
        <v>2196</v>
      </c>
      <c r="B23" s="799" t="s">
        <v>1647</v>
      </c>
      <c r="C23" s="806" t="s">
        <v>1648</v>
      </c>
      <c r="D23" s="226">
        <v>42369</v>
      </c>
      <c r="E23" s="227" t="s">
        <v>2099</v>
      </c>
      <c r="F23" s="228" t="s">
        <v>2099</v>
      </c>
      <c r="G23" s="229">
        <v>500000</v>
      </c>
      <c r="H23" s="229">
        <v>0</v>
      </c>
      <c r="I23" s="229">
        <v>0</v>
      </c>
      <c r="J23" s="230">
        <v>500000</v>
      </c>
    </row>
    <row r="24" spans="1:10" ht="12.75" customHeight="1">
      <c r="A24" s="798" t="s">
        <v>2197</v>
      </c>
      <c r="B24" s="799" t="s">
        <v>1649</v>
      </c>
      <c r="C24" s="806" t="s">
        <v>1650</v>
      </c>
      <c r="D24" s="226">
        <v>42369</v>
      </c>
      <c r="E24" s="227" t="s">
        <v>2099</v>
      </c>
      <c r="F24" s="228" t="s">
        <v>2099</v>
      </c>
      <c r="G24" s="229">
        <v>500000</v>
      </c>
      <c r="H24" s="229">
        <v>0</v>
      </c>
      <c r="I24" s="229">
        <v>0</v>
      </c>
      <c r="J24" s="230">
        <v>500000</v>
      </c>
    </row>
    <row r="25" spans="1:10" ht="12.75" customHeight="1">
      <c r="A25" s="798" t="s">
        <v>2198</v>
      </c>
      <c r="B25" s="799" t="s">
        <v>1651</v>
      </c>
      <c r="C25" s="806" t="s">
        <v>1652</v>
      </c>
      <c r="D25" s="226">
        <v>42369</v>
      </c>
      <c r="E25" s="227" t="s">
        <v>2099</v>
      </c>
      <c r="F25" s="228" t="s">
        <v>2099</v>
      </c>
      <c r="G25" s="229">
        <v>997020</v>
      </c>
      <c r="H25" s="229">
        <v>0</v>
      </c>
      <c r="I25" s="229">
        <v>0</v>
      </c>
      <c r="J25" s="230">
        <v>997020</v>
      </c>
    </row>
    <row r="26" spans="1:10" ht="12.75" customHeight="1">
      <c r="A26" s="798" t="s">
        <v>2199</v>
      </c>
      <c r="B26" s="799" t="s">
        <v>1653</v>
      </c>
      <c r="C26" s="806" t="s">
        <v>1654</v>
      </c>
      <c r="D26" s="226">
        <v>42369</v>
      </c>
      <c r="E26" s="227" t="s">
        <v>2099</v>
      </c>
      <c r="F26" s="228" t="s">
        <v>2099</v>
      </c>
      <c r="G26" s="229">
        <v>465858</v>
      </c>
      <c r="H26" s="229">
        <v>0</v>
      </c>
      <c r="I26" s="229">
        <v>0</v>
      </c>
      <c r="J26" s="230">
        <v>465858</v>
      </c>
    </row>
    <row r="27" spans="1:10" ht="12.75" customHeight="1">
      <c r="A27" s="798" t="s">
        <v>2200</v>
      </c>
      <c r="B27" s="799" t="s">
        <v>1655</v>
      </c>
      <c r="C27" s="806" t="s">
        <v>1656</v>
      </c>
      <c r="D27" s="226">
        <v>42369</v>
      </c>
      <c r="E27" s="227" t="s">
        <v>2099</v>
      </c>
      <c r="F27" s="228" t="s">
        <v>2099</v>
      </c>
      <c r="G27" s="229">
        <v>1000000</v>
      </c>
      <c r="H27" s="229">
        <v>0</v>
      </c>
      <c r="I27" s="229">
        <v>0</v>
      </c>
      <c r="J27" s="230">
        <v>1000000</v>
      </c>
    </row>
    <row r="28" spans="1:10" ht="12.75" customHeight="1">
      <c r="A28" s="798" t="s">
        <v>2201</v>
      </c>
      <c r="B28" s="799" t="s">
        <v>1657</v>
      </c>
      <c r="C28" s="806" t="s">
        <v>1658</v>
      </c>
      <c r="D28" s="226">
        <v>42369</v>
      </c>
      <c r="E28" s="227" t="s">
        <v>2099</v>
      </c>
      <c r="F28" s="228" t="s">
        <v>2099</v>
      </c>
      <c r="G28" s="229">
        <v>43200</v>
      </c>
      <c r="H28" s="229">
        <v>0</v>
      </c>
      <c r="I28" s="229">
        <v>0</v>
      </c>
      <c r="J28" s="230">
        <v>43200</v>
      </c>
    </row>
    <row r="29" spans="1:10" ht="12.75" customHeight="1">
      <c r="A29" s="798" t="s">
        <v>2202</v>
      </c>
      <c r="B29" s="799" t="s">
        <v>1659</v>
      </c>
      <c r="C29" s="806" t="s">
        <v>1660</v>
      </c>
      <c r="D29" s="226">
        <v>42369</v>
      </c>
      <c r="E29" s="227" t="s">
        <v>2099</v>
      </c>
      <c r="F29" s="228" t="s">
        <v>2099</v>
      </c>
      <c r="G29" s="229">
        <v>88218</v>
      </c>
      <c r="H29" s="229">
        <v>0</v>
      </c>
      <c r="I29" s="229">
        <v>0</v>
      </c>
      <c r="J29" s="230">
        <v>88218</v>
      </c>
    </row>
    <row r="30" spans="1:10" ht="12.75" customHeight="1">
      <c r="A30" s="798" t="s">
        <v>2203</v>
      </c>
      <c r="B30" s="799" t="s">
        <v>1661</v>
      </c>
      <c r="C30" s="806" t="s">
        <v>1662</v>
      </c>
      <c r="D30" s="226">
        <v>42369</v>
      </c>
      <c r="E30" s="227" t="s">
        <v>2099</v>
      </c>
      <c r="F30" s="228" t="s">
        <v>2099</v>
      </c>
      <c r="G30" s="229">
        <v>500000</v>
      </c>
      <c r="H30" s="229">
        <v>0</v>
      </c>
      <c r="I30" s="229">
        <v>0</v>
      </c>
      <c r="J30" s="230">
        <v>500000</v>
      </c>
    </row>
    <row r="31" spans="1:10" ht="12.75" customHeight="1">
      <c r="A31" s="798" t="s">
        <v>2204</v>
      </c>
      <c r="B31" s="799" t="s">
        <v>1663</v>
      </c>
      <c r="C31" s="806" t="s">
        <v>1664</v>
      </c>
      <c r="D31" s="226">
        <v>42369</v>
      </c>
      <c r="E31" s="227" t="s">
        <v>2099</v>
      </c>
      <c r="F31" s="228" t="s">
        <v>2099</v>
      </c>
      <c r="G31" s="229">
        <v>3103014</v>
      </c>
      <c r="H31" s="229">
        <v>0</v>
      </c>
      <c r="I31" s="229">
        <v>0</v>
      </c>
      <c r="J31" s="230">
        <v>3103014</v>
      </c>
    </row>
    <row r="32" spans="1:10" ht="12.75" customHeight="1">
      <c r="A32" s="798" t="s">
        <v>2205</v>
      </c>
      <c r="B32" s="799" t="s">
        <v>1665</v>
      </c>
      <c r="C32" s="806" t="s">
        <v>1666</v>
      </c>
      <c r="D32" s="226">
        <v>42369</v>
      </c>
      <c r="E32" s="227" t="s">
        <v>2099</v>
      </c>
      <c r="F32" s="228" t="s">
        <v>2099</v>
      </c>
      <c r="G32" s="229">
        <v>33090</v>
      </c>
      <c r="H32" s="229">
        <v>0</v>
      </c>
      <c r="I32" s="229">
        <v>0</v>
      </c>
      <c r="J32" s="230">
        <v>33090</v>
      </c>
    </row>
    <row r="33" spans="1:10" ht="12.75" customHeight="1">
      <c r="A33" s="798" t="s">
        <v>2206</v>
      </c>
      <c r="B33" s="799" t="s">
        <v>1667</v>
      </c>
      <c r="C33" s="806" t="s">
        <v>1668</v>
      </c>
      <c r="D33" s="226">
        <v>42369</v>
      </c>
      <c r="E33" s="227" t="s">
        <v>2099</v>
      </c>
      <c r="F33" s="228" t="s">
        <v>2099</v>
      </c>
      <c r="G33" s="229">
        <v>169542</v>
      </c>
      <c r="H33" s="229">
        <v>0</v>
      </c>
      <c r="I33" s="229">
        <v>0</v>
      </c>
      <c r="J33" s="230">
        <v>169542</v>
      </c>
    </row>
    <row r="34" spans="1:10" ht="12.75" customHeight="1">
      <c r="A34" s="798" t="s">
        <v>2207</v>
      </c>
      <c r="B34" s="799" t="s">
        <v>1669</v>
      </c>
      <c r="C34" s="806" t="s">
        <v>1670</v>
      </c>
      <c r="D34" s="226">
        <v>42369</v>
      </c>
      <c r="E34" s="227" t="s">
        <v>2099</v>
      </c>
      <c r="F34" s="228" t="s">
        <v>2099</v>
      </c>
      <c r="G34" s="229">
        <v>98010</v>
      </c>
      <c r="H34" s="229">
        <v>0</v>
      </c>
      <c r="I34" s="229">
        <v>0</v>
      </c>
      <c r="J34" s="230">
        <v>98010</v>
      </c>
    </row>
    <row r="35" spans="1:10" ht="12.75" customHeight="1">
      <c r="A35" s="798" t="s">
        <v>2208</v>
      </c>
      <c r="B35" s="799" t="s">
        <v>1671</v>
      </c>
      <c r="C35" s="806" t="s">
        <v>1672</v>
      </c>
      <c r="D35" s="226">
        <v>42369</v>
      </c>
      <c r="E35" s="227" t="s">
        <v>2099</v>
      </c>
      <c r="F35" s="228" t="s">
        <v>2099</v>
      </c>
      <c r="G35" s="229">
        <v>33090</v>
      </c>
      <c r="H35" s="229">
        <v>0</v>
      </c>
      <c r="I35" s="229">
        <v>0</v>
      </c>
      <c r="J35" s="230">
        <v>33090</v>
      </c>
    </row>
    <row r="36" spans="1:10" ht="12.75" customHeight="1">
      <c r="A36" s="798" t="s">
        <v>2209</v>
      </c>
      <c r="B36" s="799" t="s">
        <v>1673</v>
      </c>
      <c r="C36" s="806" t="s">
        <v>1674</v>
      </c>
      <c r="D36" s="226">
        <v>42369</v>
      </c>
      <c r="E36" s="227" t="s">
        <v>2099</v>
      </c>
      <c r="F36" s="228" t="s">
        <v>2099</v>
      </c>
      <c r="G36" s="229">
        <v>869820</v>
      </c>
      <c r="H36" s="229">
        <v>0</v>
      </c>
      <c r="I36" s="229">
        <v>0</v>
      </c>
      <c r="J36" s="230">
        <v>869820</v>
      </c>
    </row>
    <row r="37" spans="1:10" ht="12.75" customHeight="1">
      <c r="A37" s="798" t="s">
        <v>2210</v>
      </c>
      <c r="B37" s="799" t="s">
        <v>1675</v>
      </c>
      <c r="C37" s="806" t="s">
        <v>1676</v>
      </c>
      <c r="D37" s="226">
        <v>42369</v>
      </c>
      <c r="E37" s="227" t="s">
        <v>2099</v>
      </c>
      <c r="F37" s="228" t="s">
        <v>2099</v>
      </c>
      <c r="G37" s="229">
        <v>33146.6</v>
      </c>
      <c r="H37" s="229">
        <v>0</v>
      </c>
      <c r="I37" s="229">
        <v>0</v>
      </c>
      <c r="J37" s="230">
        <v>33146.6</v>
      </c>
    </row>
    <row r="38" spans="1:10" ht="12.75" customHeight="1">
      <c r="A38" s="798" t="s">
        <v>1677</v>
      </c>
      <c r="B38" s="799" t="s">
        <v>1677</v>
      </c>
      <c r="C38" s="806" t="s">
        <v>2211</v>
      </c>
      <c r="D38" s="226">
        <v>44018</v>
      </c>
      <c r="E38" s="227" t="s">
        <v>2099</v>
      </c>
      <c r="F38" s="228" t="s">
        <v>2099</v>
      </c>
      <c r="G38" s="229">
        <v>140000</v>
      </c>
      <c r="H38" s="229">
        <v>0</v>
      </c>
      <c r="I38" s="229">
        <v>0</v>
      </c>
      <c r="J38" s="230">
        <v>140000</v>
      </c>
    </row>
    <row r="39" spans="1:10" ht="12.75" customHeight="1">
      <c r="A39" s="798" t="s">
        <v>1680</v>
      </c>
      <c r="B39" s="799" t="s">
        <v>1968</v>
      </c>
      <c r="C39" s="806" t="s">
        <v>1803</v>
      </c>
      <c r="D39" s="226">
        <v>42369</v>
      </c>
      <c r="E39" s="227" t="s">
        <v>2212</v>
      </c>
      <c r="F39" s="228">
        <v>0.1</v>
      </c>
      <c r="G39" s="229">
        <v>5000</v>
      </c>
      <c r="H39" s="229">
        <v>41.666666666666664</v>
      </c>
      <c r="I39" s="229">
        <v>3499.9999999999991</v>
      </c>
      <c r="J39" s="230">
        <v>1500.0000000000009</v>
      </c>
    </row>
    <row r="40" spans="1:10" ht="12.75" customHeight="1">
      <c r="A40" s="798" t="s">
        <v>1681</v>
      </c>
      <c r="B40" s="799" t="s">
        <v>1969</v>
      </c>
      <c r="C40" s="806" t="s">
        <v>1804</v>
      </c>
      <c r="D40" s="226">
        <v>42369</v>
      </c>
      <c r="E40" s="227" t="s">
        <v>2212</v>
      </c>
      <c r="F40" s="228">
        <v>0.1</v>
      </c>
      <c r="G40" s="229">
        <v>4000</v>
      </c>
      <c r="H40" s="229">
        <v>33.333333333333336</v>
      </c>
      <c r="I40" s="229">
        <v>2800.0000000000009</v>
      </c>
      <c r="J40" s="230">
        <v>1199.9999999999991</v>
      </c>
    </row>
    <row r="41" spans="1:10" ht="12.75" customHeight="1">
      <c r="A41" s="798" t="s">
        <v>1682</v>
      </c>
      <c r="B41" s="799" t="s">
        <v>1970</v>
      </c>
      <c r="C41" s="806" t="s">
        <v>1805</v>
      </c>
      <c r="D41" s="226">
        <v>42369</v>
      </c>
      <c r="E41" s="227" t="s">
        <v>2212</v>
      </c>
      <c r="F41" s="228">
        <v>0.1</v>
      </c>
      <c r="G41" s="229">
        <v>6000</v>
      </c>
      <c r="H41" s="229">
        <v>50</v>
      </c>
      <c r="I41" s="229">
        <v>4200</v>
      </c>
      <c r="J41" s="230">
        <v>1800</v>
      </c>
    </row>
    <row r="42" spans="1:10" ht="12.75" customHeight="1">
      <c r="A42" s="798" t="s">
        <v>1683</v>
      </c>
      <c r="B42" s="799" t="s">
        <v>1971</v>
      </c>
      <c r="C42" s="806" t="s">
        <v>1806</v>
      </c>
      <c r="D42" s="226">
        <v>42369</v>
      </c>
      <c r="E42" s="227" t="s">
        <v>2212</v>
      </c>
      <c r="F42" s="228">
        <v>0.1</v>
      </c>
      <c r="G42" s="229">
        <v>2500</v>
      </c>
      <c r="H42" s="229">
        <v>20.833333333333332</v>
      </c>
      <c r="I42" s="229">
        <v>1749.9999999999995</v>
      </c>
      <c r="J42" s="230">
        <v>750.00000000000045</v>
      </c>
    </row>
    <row r="43" spans="1:10" ht="12.75" customHeight="1">
      <c r="A43" s="798" t="s">
        <v>1684</v>
      </c>
      <c r="B43" s="799" t="s">
        <v>1972</v>
      </c>
      <c r="C43" s="806" t="s">
        <v>1807</v>
      </c>
      <c r="D43" s="226">
        <v>42369</v>
      </c>
      <c r="E43" s="227" t="s">
        <v>2212</v>
      </c>
      <c r="F43" s="228">
        <v>0.1</v>
      </c>
      <c r="G43" s="229">
        <v>2000</v>
      </c>
      <c r="H43" s="229">
        <v>16.666666666666668</v>
      </c>
      <c r="I43" s="229">
        <v>1400.0000000000005</v>
      </c>
      <c r="J43" s="230">
        <v>599.99999999999955</v>
      </c>
    </row>
    <row r="44" spans="1:10" ht="12.75" customHeight="1">
      <c r="A44" s="798" t="s">
        <v>1685</v>
      </c>
      <c r="B44" s="799" t="s">
        <v>1973</v>
      </c>
      <c r="C44" s="806" t="s">
        <v>1808</v>
      </c>
      <c r="D44" s="226">
        <v>42369</v>
      </c>
      <c r="E44" s="227" t="s">
        <v>2212</v>
      </c>
      <c r="F44" s="228">
        <v>0.1</v>
      </c>
      <c r="G44" s="229">
        <v>2500</v>
      </c>
      <c r="H44" s="229">
        <v>20.833333333333332</v>
      </c>
      <c r="I44" s="229">
        <v>1749.9999999999995</v>
      </c>
      <c r="J44" s="230">
        <v>750.00000000000045</v>
      </c>
    </row>
    <row r="45" spans="1:10" ht="12.75" customHeight="1">
      <c r="A45" s="798" t="s">
        <v>1686</v>
      </c>
      <c r="B45" s="799" t="s">
        <v>1974</v>
      </c>
      <c r="C45" s="806" t="s">
        <v>1806</v>
      </c>
      <c r="D45" s="226">
        <v>42369</v>
      </c>
      <c r="E45" s="227" t="s">
        <v>2212</v>
      </c>
      <c r="F45" s="228">
        <v>0.1</v>
      </c>
      <c r="G45" s="229">
        <v>3000</v>
      </c>
      <c r="H45" s="229">
        <v>25</v>
      </c>
      <c r="I45" s="229">
        <v>2100</v>
      </c>
      <c r="J45" s="230">
        <v>900</v>
      </c>
    </row>
    <row r="46" spans="1:10" ht="12.75" customHeight="1">
      <c r="A46" s="798" t="s">
        <v>1687</v>
      </c>
      <c r="B46" s="799" t="s">
        <v>1975</v>
      </c>
      <c r="C46" s="806" t="s">
        <v>1809</v>
      </c>
      <c r="D46" s="226">
        <v>42369</v>
      </c>
      <c r="E46" s="227" t="s">
        <v>2212</v>
      </c>
      <c r="F46" s="228">
        <v>0.1</v>
      </c>
      <c r="G46" s="229">
        <v>2500</v>
      </c>
      <c r="H46" s="229">
        <v>20.833333333333332</v>
      </c>
      <c r="I46" s="229">
        <v>1749.9999999999995</v>
      </c>
      <c r="J46" s="230">
        <v>750.00000000000045</v>
      </c>
    </row>
    <row r="47" spans="1:10" ht="12.75" customHeight="1">
      <c r="A47" s="798" t="s">
        <v>1688</v>
      </c>
      <c r="B47" s="799" t="s">
        <v>1976</v>
      </c>
      <c r="C47" s="806" t="s">
        <v>1810</v>
      </c>
      <c r="D47" s="226">
        <v>42369</v>
      </c>
      <c r="E47" s="227" t="s">
        <v>2212</v>
      </c>
      <c r="F47" s="228">
        <v>0.1</v>
      </c>
      <c r="G47" s="229">
        <v>4500</v>
      </c>
      <c r="H47" s="229">
        <v>37.5</v>
      </c>
      <c r="I47" s="229">
        <v>3150</v>
      </c>
      <c r="J47" s="230">
        <v>1350</v>
      </c>
    </row>
    <row r="48" spans="1:10" ht="12.75" customHeight="1">
      <c r="A48" s="798" t="s">
        <v>1689</v>
      </c>
      <c r="B48" s="799" t="s">
        <v>1977</v>
      </c>
      <c r="C48" s="806" t="s">
        <v>1811</v>
      </c>
      <c r="D48" s="226">
        <v>42369</v>
      </c>
      <c r="E48" s="227" t="s">
        <v>2212</v>
      </c>
      <c r="F48" s="228">
        <v>0.1</v>
      </c>
      <c r="G48" s="229">
        <v>3500</v>
      </c>
      <c r="H48" s="229">
        <v>29.166666666666668</v>
      </c>
      <c r="I48" s="229">
        <v>2449.9999999999991</v>
      </c>
      <c r="J48" s="230">
        <v>1050.0000000000009</v>
      </c>
    </row>
    <row r="49" spans="1:10" ht="12.75" customHeight="1">
      <c r="A49" s="798" t="s">
        <v>1690</v>
      </c>
      <c r="B49" s="799" t="s">
        <v>1978</v>
      </c>
      <c r="C49" s="806" t="s">
        <v>1812</v>
      </c>
      <c r="D49" s="226">
        <v>42369</v>
      </c>
      <c r="E49" s="227" t="s">
        <v>2212</v>
      </c>
      <c r="F49" s="228">
        <v>0.1</v>
      </c>
      <c r="G49" s="229">
        <v>4000</v>
      </c>
      <c r="H49" s="229">
        <v>33.333333333333336</v>
      </c>
      <c r="I49" s="229">
        <v>2800.0000000000009</v>
      </c>
      <c r="J49" s="230">
        <v>1199.9999999999991</v>
      </c>
    </row>
    <row r="50" spans="1:10" ht="12.75" customHeight="1">
      <c r="A50" s="798" t="s">
        <v>1691</v>
      </c>
      <c r="B50" s="799" t="s">
        <v>1979</v>
      </c>
      <c r="C50" s="806" t="s">
        <v>1813</v>
      </c>
      <c r="D50" s="226">
        <v>42369</v>
      </c>
      <c r="E50" s="227" t="s">
        <v>2212</v>
      </c>
      <c r="F50" s="228">
        <v>0.1</v>
      </c>
      <c r="G50" s="229">
        <v>5527.4</v>
      </c>
      <c r="H50" s="229">
        <v>46.06166666666666</v>
      </c>
      <c r="I50" s="229">
        <v>3869.1799999999985</v>
      </c>
      <c r="J50" s="230">
        <v>1658.2200000000012</v>
      </c>
    </row>
    <row r="51" spans="1:10" ht="12.75" customHeight="1">
      <c r="A51" s="798" t="s">
        <v>1692</v>
      </c>
      <c r="B51" s="799" t="s">
        <v>1980</v>
      </c>
      <c r="C51" s="806" t="s">
        <v>1814</v>
      </c>
      <c r="D51" s="226">
        <v>42369</v>
      </c>
      <c r="E51" s="227" t="s">
        <v>2212</v>
      </c>
      <c r="F51" s="228">
        <v>0.1</v>
      </c>
      <c r="G51" s="229">
        <v>2999.01</v>
      </c>
      <c r="H51" s="229">
        <v>24.991750000000003</v>
      </c>
      <c r="I51" s="229">
        <v>2099.3070000000007</v>
      </c>
      <c r="J51" s="230">
        <v>899.70299999999952</v>
      </c>
    </row>
    <row r="52" spans="1:10" ht="12.75" customHeight="1">
      <c r="A52" s="798" t="s">
        <v>1693</v>
      </c>
      <c r="B52" s="799" t="s">
        <v>1981</v>
      </c>
      <c r="C52" s="806" t="s">
        <v>1815</v>
      </c>
      <c r="D52" s="226">
        <v>42369</v>
      </c>
      <c r="E52" s="227" t="s">
        <v>2212</v>
      </c>
      <c r="F52" s="228">
        <v>0.1</v>
      </c>
      <c r="G52" s="229">
        <v>2999.01</v>
      </c>
      <c r="H52" s="229">
        <v>24.991750000000003</v>
      </c>
      <c r="I52" s="229">
        <v>2099.3070000000007</v>
      </c>
      <c r="J52" s="230">
        <v>899.70299999999952</v>
      </c>
    </row>
    <row r="53" spans="1:10" ht="12.75" customHeight="1">
      <c r="A53" s="798" t="s">
        <v>1694</v>
      </c>
      <c r="B53" s="799" t="s">
        <v>1982</v>
      </c>
      <c r="C53" s="806" t="s">
        <v>1816</v>
      </c>
      <c r="D53" s="226">
        <v>42369</v>
      </c>
      <c r="E53" s="227" t="s">
        <v>2212</v>
      </c>
      <c r="F53" s="228">
        <v>0.1</v>
      </c>
      <c r="G53" s="229">
        <v>4495</v>
      </c>
      <c r="H53" s="229">
        <v>37.458333333333336</v>
      </c>
      <c r="I53" s="229">
        <v>3146.5000000000009</v>
      </c>
      <c r="J53" s="230">
        <v>1348.4999999999991</v>
      </c>
    </row>
    <row r="54" spans="1:10" ht="12.75" customHeight="1">
      <c r="A54" s="812" t="s">
        <v>1695</v>
      </c>
      <c r="B54" s="813" t="s">
        <v>1983</v>
      </c>
      <c r="C54" s="814" t="s">
        <v>1817</v>
      </c>
      <c r="D54" s="233">
        <v>42369</v>
      </c>
      <c r="E54" s="815" t="s">
        <v>2212</v>
      </c>
      <c r="F54" s="809">
        <v>0.1</v>
      </c>
      <c r="G54" s="816">
        <v>2523</v>
      </c>
      <c r="H54" s="816">
        <v>21.024999999999999</v>
      </c>
      <c r="I54" s="816">
        <v>1766.1000000000004</v>
      </c>
      <c r="J54" s="817">
        <v>756.89999999999964</v>
      </c>
    </row>
    <row r="55" spans="1:10" ht="12.75" customHeight="1">
      <c r="A55" s="796" t="s">
        <v>1696</v>
      </c>
      <c r="B55" s="797" t="s">
        <v>1984</v>
      </c>
      <c r="C55" s="805" t="s">
        <v>1818</v>
      </c>
      <c r="D55" s="219">
        <v>42369</v>
      </c>
      <c r="E55" s="220" t="s">
        <v>2212</v>
      </c>
      <c r="F55" s="221">
        <v>0.1</v>
      </c>
      <c r="G55" s="222">
        <v>2233</v>
      </c>
      <c r="H55" s="222">
        <v>18.608333333333334</v>
      </c>
      <c r="I55" s="222">
        <v>1563.1000000000001</v>
      </c>
      <c r="J55" s="223">
        <v>669.89999999999986</v>
      </c>
    </row>
    <row r="56" spans="1:10" ht="12.75" customHeight="1">
      <c r="A56" s="798" t="s">
        <v>1697</v>
      </c>
      <c r="B56" s="799" t="s">
        <v>1985</v>
      </c>
      <c r="C56" s="806" t="s">
        <v>1818</v>
      </c>
      <c r="D56" s="226">
        <v>42369</v>
      </c>
      <c r="E56" s="227" t="s">
        <v>2212</v>
      </c>
      <c r="F56" s="228">
        <v>0.1</v>
      </c>
      <c r="G56" s="229">
        <v>2233</v>
      </c>
      <c r="H56" s="229">
        <v>18.608333333333334</v>
      </c>
      <c r="I56" s="229">
        <v>1563.1000000000001</v>
      </c>
      <c r="J56" s="230">
        <v>669.89999999999986</v>
      </c>
    </row>
    <row r="57" spans="1:10" ht="12.75" customHeight="1">
      <c r="A57" s="798" t="s">
        <v>1698</v>
      </c>
      <c r="B57" s="799" t="s">
        <v>1986</v>
      </c>
      <c r="C57" s="806" t="s">
        <v>1819</v>
      </c>
      <c r="D57" s="226">
        <v>42369</v>
      </c>
      <c r="E57" s="227" t="s">
        <v>2212</v>
      </c>
      <c r="F57" s="228">
        <v>0.1</v>
      </c>
      <c r="G57" s="229">
        <v>2399.1999999999998</v>
      </c>
      <c r="H57" s="229">
        <v>19.993333333333332</v>
      </c>
      <c r="I57" s="229">
        <v>1679.44</v>
      </c>
      <c r="J57" s="230">
        <v>719.75999999999976</v>
      </c>
    </row>
    <row r="58" spans="1:10" ht="12.75" customHeight="1">
      <c r="A58" s="798" t="s">
        <v>1699</v>
      </c>
      <c r="B58" s="799" t="s">
        <v>1987</v>
      </c>
      <c r="C58" s="806" t="s">
        <v>1820</v>
      </c>
      <c r="D58" s="226">
        <v>42369</v>
      </c>
      <c r="E58" s="227" t="s">
        <v>2212</v>
      </c>
      <c r="F58" s="228">
        <v>0.3</v>
      </c>
      <c r="G58" s="229">
        <v>5005.3999999999996</v>
      </c>
      <c r="H58" s="229">
        <v>0</v>
      </c>
      <c r="I58" s="229">
        <v>5005.3999999999996</v>
      </c>
      <c r="J58" s="230">
        <v>0</v>
      </c>
    </row>
    <row r="59" spans="1:10" ht="12.75" customHeight="1">
      <c r="A59" s="798" t="s">
        <v>1700</v>
      </c>
      <c r="B59" s="799" t="s">
        <v>1988</v>
      </c>
      <c r="C59" s="806" t="s">
        <v>1821</v>
      </c>
      <c r="D59" s="226">
        <v>42369</v>
      </c>
      <c r="E59" s="227" t="s">
        <v>2212</v>
      </c>
      <c r="F59" s="228">
        <v>0.3</v>
      </c>
      <c r="G59" s="229">
        <v>3000</v>
      </c>
      <c r="H59" s="229">
        <v>0</v>
      </c>
      <c r="I59" s="229">
        <v>3000</v>
      </c>
      <c r="J59" s="230">
        <v>0</v>
      </c>
    </row>
    <row r="60" spans="1:10" ht="12.75" customHeight="1">
      <c r="A60" s="798" t="s">
        <v>1701</v>
      </c>
      <c r="B60" s="799" t="s">
        <v>1989</v>
      </c>
      <c r="C60" s="806" t="s">
        <v>1822</v>
      </c>
      <c r="D60" s="226">
        <v>42369</v>
      </c>
      <c r="E60" s="227" t="s">
        <v>2212</v>
      </c>
      <c r="F60" s="228">
        <v>0.3</v>
      </c>
      <c r="G60" s="229">
        <v>8932</v>
      </c>
      <c r="H60" s="229">
        <v>0</v>
      </c>
      <c r="I60" s="229">
        <v>8932</v>
      </c>
      <c r="J60" s="230">
        <v>0</v>
      </c>
    </row>
    <row r="61" spans="1:10" ht="12.75" customHeight="1">
      <c r="A61" s="798" t="s">
        <v>1702</v>
      </c>
      <c r="B61" s="799" t="s">
        <v>1990</v>
      </c>
      <c r="C61" s="806" t="s">
        <v>1823</v>
      </c>
      <c r="D61" s="226">
        <v>42916</v>
      </c>
      <c r="E61" s="227" t="s">
        <v>2212</v>
      </c>
      <c r="F61" s="228">
        <v>0.3</v>
      </c>
      <c r="G61" s="229">
        <v>8352</v>
      </c>
      <c r="H61" s="229">
        <v>0</v>
      </c>
      <c r="I61" s="229">
        <v>8352</v>
      </c>
      <c r="J61" s="230">
        <v>0</v>
      </c>
    </row>
    <row r="62" spans="1:10" ht="12.75" customHeight="1">
      <c r="A62" s="798" t="s">
        <v>1703</v>
      </c>
      <c r="B62" s="799" t="s">
        <v>1991</v>
      </c>
      <c r="C62" s="806" t="s">
        <v>1824</v>
      </c>
      <c r="D62" s="226">
        <v>42916</v>
      </c>
      <c r="E62" s="227" t="s">
        <v>2212</v>
      </c>
      <c r="F62" s="228">
        <v>0.3</v>
      </c>
      <c r="G62" s="229">
        <v>8352</v>
      </c>
      <c r="H62" s="229">
        <v>0</v>
      </c>
      <c r="I62" s="229">
        <v>8352</v>
      </c>
      <c r="J62" s="230">
        <v>0</v>
      </c>
    </row>
    <row r="63" spans="1:10" ht="12.75" customHeight="1">
      <c r="A63" s="798" t="s">
        <v>1704</v>
      </c>
      <c r="B63" s="799" t="s">
        <v>1992</v>
      </c>
      <c r="C63" s="806" t="s">
        <v>1825</v>
      </c>
      <c r="D63" s="226">
        <v>42916</v>
      </c>
      <c r="E63" s="227" t="s">
        <v>2212</v>
      </c>
      <c r="F63" s="228">
        <v>0.3</v>
      </c>
      <c r="G63" s="229">
        <v>8352</v>
      </c>
      <c r="H63" s="229">
        <v>0</v>
      </c>
      <c r="I63" s="229">
        <v>8352</v>
      </c>
      <c r="J63" s="230">
        <v>0</v>
      </c>
    </row>
    <row r="64" spans="1:10" ht="12.75" customHeight="1">
      <c r="A64" s="798" t="s">
        <v>1705</v>
      </c>
      <c r="B64" s="799" t="s">
        <v>1993</v>
      </c>
      <c r="C64" s="806" t="s">
        <v>1826</v>
      </c>
      <c r="D64" s="226">
        <v>42916</v>
      </c>
      <c r="E64" s="227" t="s">
        <v>2212</v>
      </c>
      <c r="F64" s="228">
        <v>0.3</v>
      </c>
      <c r="G64" s="229">
        <v>8352</v>
      </c>
      <c r="H64" s="229">
        <v>0</v>
      </c>
      <c r="I64" s="229">
        <v>8352</v>
      </c>
      <c r="J64" s="230">
        <v>0</v>
      </c>
    </row>
    <row r="65" spans="1:10" ht="12.75" customHeight="1">
      <c r="A65" s="798" t="s">
        <v>1706</v>
      </c>
      <c r="B65" s="799" t="s">
        <v>1994</v>
      </c>
      <c r="C65" s="806" t="s">
        <v>1827</v>
      </c>
      <c r="D65" s="226">
        <v>43508</v>
      </c>
      <c r="E65" s="227" t="s">
        <v>2212</v>
      </c>
      <c r="F65" s="228">
        <v>0.3</v>
      </c>
      <c r="G65" s="229">
        <v>6949</v>
      </c>
      <c r="H65" s="229">
        <v>0</v>
      </c>
      <c r="I65" s="229">
        <v>6949</v>
      </c>
      <c r="J65" s="230">
        <v>0</v>
      </c>
    </row>
    <row r="66" spans="1:10" ht="12.75" customHeight="1">
      <c r="A66" s="798" t="s">
        <v>1707</v>
      </c>
      <c r="B66" s="799" t="s">
        <v>1995</v>
      </c>
      <c r="C66" s="806" t="s">
        <v>1828</v>
      </c>
      <c r="D66" s="226">
        <v>43675</v>
      </c>
      <c r="E66" s="227" t="s">
        <v>2212</v>
      </c>
      <c r="F66" s="228">
        <v>0.3</v>
      </c>
      <c r="G66" s="229">
        <v>10647.2</v>
      </c>
      <c r="H66" s="229">
        <v>0</v>
      </c>
      <c r="I66" s="229">
        <v>10647.2</v>
      </c>
      <c r="J66" s="230">
        <v>0</v>
      </c>
    </row>
    <row r="67" spans="1:10" ht="12.75" customHeight="1">
      <c r="A67" s="798" t="s">
        <v>1708</v>
      </c>
      <c r="B67" s="799" t="s">
        <v>1996</v>
      </c>
      <c r="C67" s="806" t="s">
        <v>1829</v>
      </c>
      <c r="D67" s="226">
        <v>43675</v>
      </c>
      <c r="E67" s="227" t="s">
        <v>2212</v>
      </c>
      <c r="F67" s="228">
        <v>0.3</v>
      </c>
      <c r="G67" s="229">
        <v>7180.01</v>
      </c>
      <c r="H67" s="229">
        <v>0</v>
      </c>
      <c r="I67" s="229">
        <v>7180.01</v>
      </c>
      <c r="J67" s="230">
        <v>0</v>
      </c>
    </row>
    <row r="68" spans="1:10" ht="12.75" customHeight="1">
      <c r="A68" s="798" t="s">
        <v>1709</v>
      </c>
      <c r="B68" s="799" t="s">
        <v>1997</v>
      </c>
      <c r="C68" s="806" t="s">
        <v>1830</v>
      </c>
      <c r="D68" s="226">
        <v>42369</v>
      </c>
      <c r="E68" s="227" t="s">
        <v>2212</v>
      </c>
      <c r="F68" s="228">
        <v>0.3</v>
      </c>
      <c r="G68" s="229">
        <v>11999</v>
      </c>
      <c r="H68" s="229">
        <v>0</v>
      </c>
      <c r="I68" s="229">
        <v>11999</v>
      </c>
      <c r="J68" s="230">
        <v>0</v>
      </c>
    </row>
    <row r="69" spans="1:10" ht="12.75" customHeight="1">
      <c r="A69" s="798" t="s">
        <v>1710</v>
      </c>
      <c r="B69" s="799" t="s">
        <v>1998</v>
      </c>
      <c r="C69" s="806" t="s">
        <v>1831</v>
      </c>
      <c r="D69" s="226">
        <v>42369</v>
      </c>
      <c r="E69" s="227" t="s">
        <v>2212</v>
      </c>
      <c r="F69" s="228">
        <v>0.3</v>
      </c>
      <c r="G69" s="229">
        <v>7308</v>
      </c>
      <c r="H69" s="229">
        <v>0</v>
      </c>
      <c r="I69" s="229">
        <v>7308</v>
      </c>
      <c r="J69" s="230">
        <v>0</v>
      </c>
    </row>
    <row r="70" spans="1:10" ht="12.75" customHeight="1">
      <c r="A70" s="798" t="s">
        <v>1711</v>
      </c>
      <c r="B70" s="799" t="s">
        <v>1999</v>
      </c>
      <c r="C70" s="806" t="s">
        <v>1830</v>
      </c>
      <c r="D70" s="226">
        <v>42369</v>
      </c>
      <c r="E70" s="227" t="s">
        <v>2212</v>
      </c>
      <c r="F70" s="228">
        <v>0.3</v>
      </c>
      <c r="G70" s="229">
        <v>5137.47</v>
      </c>
      <c r="H70" s="229">
        <v>0</v>
      </c>
      <c r="I70" s="229">
        <v>5137.47</v>
      </c>
      <c r="J70" s="230">
        <v>0</v>
      </c>
    </row>
    <row r="71" spans="1:10" ht="12.75" customHeight="1">
      <c r="A71" s="798" t="s">
        <v>1712</v>
      </c>
      <c r="B71" s="799" t="s">
        <v>2000</v>
      </c>
      <c r="C71" s="806" t="s">
        <v>1830</v>
      </c>
      <c r="D71" s="226">
        <v>42369</v>
      </c>
      <c r="E71" s="227" t="s">
        <v>2212</v>
      </c>
      <c r="F71" s="228">
        <v>0.3</v>
      </c>
      <c r="G71" s="229">
        <v>2500</v>
      </c>
      <c r="H71" s="229">
        <v>0</v>
      </c>
      <c r="I71" s="229">
        <v>2500</v>
      </c>
      <c r="J71" s="230">
        <v>0</v>
      </c>
    </row>
    <row r="72" spans="1:10" ht="12.75" customHeight="1">
      <c r="A72" s="798" t="s">
        <v>1713</v>
      </c>
      <c r="B72" s="799" t="s">
        <v>2001</v>
      </c>
      <c r="C72" s="806" t="s">
        <v>1830</v>
      </c>
      <c r="D72" s="226">
        <v>42369</v>
      </c>
      <c r="E72" s="227" t="s">
        <v>2212</v>
      </c>
      <c r="F72" s="228">
        <v>0.3</v>
      </c>
      <c r="G72" s="229">
        <v>2500</v>
      </c>
      <c r="H72" s="229">
        <v>0</v>
      </c>
      <c r="I72" s="229">
        <v>2500</v>
      </c>
      <c r="J72" s="230">
        <v>0</v>
      </c>
    </row>
    <row r="73" spans="1:10" ht="12.75" customHeight="1">
      <c r="A73" s="798" t="s">
        <v>1714</v>
      </c>
      <c r="B73" s="799" t="s">
        <v>2002</v>
      </c>
      <c r="C73" s="806" t="s">
        <v>1832</v>
      </c>
      <c r="D73" s="226">
        <v>42369</v>
      </c>
      <c r="E73" s="227" t="s">
        <v>2212</v>
      </c>
      <c r="F73" s="228">
        <v>0.3</v>
      </c>
      <c r="G73" s="229">
        <v>2500</v>
      </c>
      <c r="H73" s="229">
        <v>0</v>
      </c>
      <c r="I73" s="229">
        <v>2500</v>
      </c>
      <c r="J73" s="230">
        <v>0</v>
      </c>
    </row>
    <row r="74" spans="1:10" ht="12.75" customHeight="1">
      <c r="A74" s="798" t="s">
        <v>1715</v>
      </c>
      <c r="B74" s="799" t="s">
        <v>2003</v>
      </c>
      <c r="C74" s="806" t="s">
        <v>1830</v>
      </c>
      <c r="D74" s="226">
        <v>42369</v>
      </c>
      <c r="E74" s="227" t="s">
        <v>2212</v>
      </c>
      <c r="F74" s="228">
        <v>0.3</v>
      </c>
      <c r="G74" s="229">
        <v>2500</v>
      </c>
      <c r="H74" s="229">
        <v>0</v>
      </c>
      <c r="I74" s="229">
        <v>2500</v>
      </c>
      <c r="J74" s="230">
        <v>0</v>
      </c>
    </row>
    <row r="75" spans="1:10" ht="12.75" customHeight="1">
      <c r="A75" s="798" t="s">
        <v>1716</v>
      </c>
      <c r="B75" s="799" t="s">
        <v>2004</v>
      </c>
      <c r="C75" s="806" t="s">
        <v>1833</v>
      </c>
      <c r="D75" s="226">
        <v>42369</v>
      </c>
      <c r="E75" s="227" t="s">
        <v>2212</v>
      </c>
      <c r="F75" s="228">
        <v>0.3</v>
      </c>
      <c r="G75" s="229">
        <v>4524</v>
      </c>
      <c r="H75" s="229">
        <v>0</v>
      </c>
      <c r="I75" s="229">
        <v>4524</v>
      </c>
      <c r="J75" s="230">
        <v>0</v>
      </c>
    </row>
    <row r="76" spans="1:10" ht="12.75" customHeight="1">
      <c r="A76" s="798" t="s">
        <v>1717</v>
      </c>
      <c r="B76" s="799" t="s">
        <v>2005</v>
      </c>
      <c r="C76" s="806" t="s">
        <v>1833</v>
      </c>
      <c r="D76" s="226">
        <v>42369</v>
      </c>
      <c r="E76" s="227" t="s">
        <v>2212</v>
      </c>
      <c r="F76" s="228">
        <v>0.3</v>
      </c>
      <c r="G76" s="229">
        <v>4524</v>
      </c>
      <c r="H76" s="229">
        <v>0</v>
      </c>
      <c r="I76" s="229">
        <v>4524</v>
      </c>
      <c r="J76" s="230">
        <v>0</v>
      </c>
    </row>
    <row r="77" spans="1:10" ht="12.75" customHeight="1">
      <c r="A77" s="798" t="s">
        <v>1718</v>
      </c>
      <c r="B77" s="799" t="s">
        <v>2006</v>
      </c>
      <c r="C77" s="806" t="s">
        <v>1834</v>
      </c>
      <c r="D77" s="226">
        <v>42369</v>
      </c>
      <c r="E77" s="227" t="s">
        <v>2212</v>
      </c>
      <c r="F77" s="228">
        <v>0.3</v>
      </c>
      <c r="G77" s="229">
        <v>2500</v>
      </c>
      <c r="H77" s="229">
        <v>0</v>
      </c>
      <c r="I77" s="229">
        <v>2500</v>
      </c>
      <c r="J77" s="230">
        <v>0</v>
      </c>
    </row>
    <row r="78" spans="1:10" ht="12.75" customHeight="1">
      <c r="A78" s="798" t="s">
        <v>1719</v>
      </c>
      <c r="B78" s="799" t="s">
        <v>2007</v>
      </c>
      <c r="C78" s="806" t="s">
        <v>1833</v>
      </c>
      <c r="D78" s="226">
        <v>42369</v>
      </c>
      <c r="E78" s="227" t="s">
        <v>2212</v>
      </c>
      <c r="F78" s="228">
        <v>0.3</v>
      </c>
      <c r="G78" s="229">
        <v>4524</v>
      </c>
      <c r="H78" s="229">
        <v>0</v>
      </c>
      <c r="I78" s="229">
        <v>4524</v>
      </c>
      <c r="J78" s="230">
        <v>0</v>
      </c>
    </row>
    <row r="79" spans="1:10" ht="12.75" customHeight="1">
      <c r="A79" s="798" t="s">
        <v>1720</v>
      </c>
      <c r="B79" s="799" t="s">
        <v>2008</v>
      </c>
      <c r="C79" s="806" t="s">
        <v>1834</v>
      </c>
      <c r="D79" s="226">
        <v>42369</v>
      </c>
      <c r="E79" s="227" t="s">
        <v>2212</v>
      </c>
      <c r="F79" s="228">
        <v>0.3</v>
      </c>
      <c r="G79" s="229">
        <v>3500</v>
      </c>
      <c r="H79" s="229">
        <v>0</v>
      </c>
      <c r="I79" s="229">
        <v>3500</v>
      </c>
      <c r="J79" s="230">
        <v>0</v>
      </c>
    </row>
    <row r="80" spans="1:10" ht="12.75" customHeight="1">
      <c r="A80" s="798" t="s">
        <v>1721</v>
      </c>
      <c r="B80" s="799" t="s">
        <v>2009</v>
      </c>
      <c r="C80" s="806" t="s">
        <v>1835</v>
      </c>
      <c r="D80" s="226">
        <v>42369</v>
      </c>
      <c r="E80" s="227" t="s">
        <v>2212</v>
      </c>
      <c r="F80" s="228">
        <v>0.3</v>
      </c>
      <c r="G80" s="229">
        <v>3699.99</v>
      </c>
      <c r="H80" s="229">
        <v>0</v>
      </c>
      <c r="I80" s="229">
        <v>3699.99</v>
      </c>
      <c r="J80" s="230">
        <v>0</v>
      </c>
    </row>
    <row r="81" spans="1:10" ht="12.75" customHeight="1">
      <c r="A81" s="798" t="s">
        <v>1722</v>
      </c>
      <c r="B81" s="799" t="s">
        <v>2010</v>
      </c>
      <c r="C81" s="806" t="s">
        <v>1836</v>
      </c>
      <c r="D81" s="226">
        <v>42369</v>
      </c>
      <c r="E81" s="227" t="s">
        <v>2212</v>
      </c>
      <c r="F81" s="228">
        <v>0.3</v>
      </c>
      <c r="G81" s="229">
        <v>10298</v>
      </c>
      <c r="H81" s="229">
        <v>0</v>
      </c>
      <c r="I81" s="229">
        <v>10298</v>
      </c>
      <c r="J81" s="230">
        <v>0</v>
      </c>
    </row>
    <row r="82" spans="1:10" ht="12.75" customHeight="1">
      <c r="A82" s="798" t="s">
        <v>1723</v>
      </c>
      <c r="B82" s="799" t="s">
        <v>2011</v>
      </c>
      <c r="C82" s="806" t="s">
        <v>1836</v>
      </c>
      <c r="D82" s="226">
        <v>42369</v>
      </c>
      <c r="E82" s="227" t="s">
        <v>2212</v>
      </c>
      <c r="F82" s="228">
        <v>0.3</v>
      </c>
      <c r="G82" s="229">
        <v>10298</v>
      </c>
      <c r="H82" s="229">
        <v>0</v>
      </c>
      <c r="I82" s="229">
        <v>10298</v>
      </c>
      <c r="J82" s="230">
        <v>0</v>
      </c>
    </row>
    <row r="83" spans="1:10" ht="12.75" customHeight="1">
      <c r="A83" s="798" t="s">
        <v>1724</v>
      </c>
      <c r="B83" s="799" t="s">
        <v>2012</v>
      </c>
      <c r="C83" s="806" t="s">
        <v>1837</v>
      </c>
      <c r="D83" s="226">
        <v>42916</v>
      </c>
      <c r="E83" s="227" t="s">
        <v>2212</v>
      </c>
      <c r="F83" s="228">
        <v>0.3</v>
      </c>
      <c r="G83" s="229">
        <v>9860</v>
      </c>
      <c r="H83" s="229">
        <v>0</v>
      </c>
      <c r="I83" s="229">
        <v>9860</v>
      </c>
      <c r="J83" s="230">
        <v>0</v>
      </c>
    </row>
    <row r="84" spans="1:10" ht="12.75" customHeight="1">
      <c r="A84" s="798" t="s">
        <v>1725</v>
      </c>
      <c r="B84" s="799" t="s">
        <v>2013</v>
      </c>
      <c r="C84" s="806" t="s">
        <v>1838</v>
      </c>
      <c r="D84" s="226">
        <v>42916</v>
      </c>
      <c r="E84" s="227" t="s">
        <v>2212</v>
      </c>
      <c r="F84" s="228">
        <v>0.3</v>
      </c>
      <c r="G84" s="229">
        <v>9280</v>
      </c>
      <c r="H84" s="229">
        <v>0</v>
      </c>
      <c r="I84" s="229">
        <v>9280</v>
      </c>
      <c r="J84" s="230">
        <v>0</v>
      </c>
    </row>
    <row r="85" spans="1:10" ht="12.75" customHeight="1">
      <c r="A85" s="798" t="s">
        <v>1726</v>
      </c>
      <c r="B85" s="799" t="s">
        <v>2014</v>
      </c>
      <c r="C85" s="806" t="s">
        <v>1839</v>
      </c>
      <c r="D85" s="226">
        <v>42916</v>
      </c>
      <c r="E85" s="227" t="s">
        <v>2212</v>
      </c>
      <c r="F85" s="228">
        <v>0.3</v>
      </c>
      <c r="G85" s="229">
        <v>9860</v>
      </c>
      <c r="H85" s="229">
        <v>0</v>
      </c>
      <c r="I85" s="229">
        <v>9860</v>
      </c>
      <c r="J85" s="230">
        <v>0</v>
      </c>
    </row>
    <row r="86" spans="1:10" ht="12.75" customHeight="1">
      <c r="A86" s="798" t="s">
        <v>1727</v>
      </c>
      <c r="B86" s="799" t="s">
        <v>2015</v>
      </c>
      <c r="C86" s="806" t="s">
        <v>1840</v>
      </c>
      <c r="D86" s="226">
        <v>42916</v>
      </c>
      <c r="E86" s="227" t="s">
        <v>2212</v>
      </c>
      <c r="F86" s="228">
        <v>0.3</v>
      </c>
      <c r="G86" s="229">
        <v>9860</v>
      </c>
      <c r="H86" s="229">
        <v>0</v>
      </c>
      <c r="I86" s="229">
        <v>9860</v>
      </c>
      <c r="J86" s="230">
        <v>0</v>
      </c>
    </row>
    <row r="87" spans="1:10" ht="12.75" customHeight="1">
      <c r="A87" s="798" t="s">
        <v>1728</v>
      </c>
      <c r="B87" s="799" t="s">
        <v>2016</v>
      </c>
      <c r="C87" s="806" t="s">
        <v>1841</v>
      </c>
      <c r="D87" s="226">
        <v>42916</v>
      </c>
      <c r="E87" s="227" t="s">
        <v>2212</v>
      </c>
      <c r="F87" s="228">
        <v>0.3</v>
      </c>
      <c r="G87" s="229">
        <v>9860</v>
      </c>
      <c r="H87" s="229">
        <v>0</v>
      </c>
      <c r="I87" s="229">
        <v>9860</v>
      </c>
      <c r="J87" s="230">
        <v>0</v>
      </c>
    </row>
    <row r="88" spans="1:10" ht="12.75" customHeight="1">
      <c r="A88" s="798" t="s">
        <v>1729</v>
      </c>
      <c r="B88" s="799" t="s">
        <v>2017</v>
      </c>
      <c r="C88" s="806" t="s">
        <v>1842</v>
      </c>
      <c r="D88" s="226">
        <v>43397</v>
      </c>
      <c r="E88" s="227" t="s">
        <v>2212</v>
      </c>
      <c r="F88" s="228">
        <v>0.3</v>
      </c>
      <c r="G88" s="229">
        <v>17980</v>
      </c>
      <c r="H88" s="229">
        <v>0</v>
      </c>
      <c r="I88" s="229">
        <v>17979.999999999996</v>
      </c>
      <c r="J88" s="230">
        <v>0</v>
      </c>
    </row>
    <row r="89" spans="1:10" ht="12.75" customHeight="1">
      <c r="A89" s="798" t="s">
        <v>1730</v>
      </c>
      <c r="B89" s="799" t="s">
        <v>2018</v>
      </c>
      <c r="C89" s="806" t="s">
        <v>1843</v>
      </c>
      <c r="D89" s="226">
        <v>43377</v>
      </c>
      <c r="E89" s="227" t="s">
        <v>2212</v>
      </c>
      <c r="F89" s="228">
        <v>0.3</v>
      </c>
      <c r="G89" s="229">
        <v>2798.99</v>
      </c>
      <c r="H89" s="229">
        <v>0</v>
      </c>
      <c r="I89" s="229">
        <v>2798.99</v>
      </c>
      <c r="J89" s="230">
        <v>0</v>
      </c>
    </row>
    <row r="90" spans="1:10" ht="12.75" customHeight="1">
      <c r="A90" s="798" t="s">
        <v>1731</v>
      </c>
      <c r="B90" s="799" t="s">
        <v>2019</v>
      </c>
      <c r="C90" s="806" t="s">
        <v>1844</v>
      </c>
      <c r="D90" s="226">
        <v>42369</v>
      </c>
      <c r="E90" s="227" t="s">
        <v>2212</v>
      </c>
      <c r="F90" s="228">
        <v>0.3</v>
      </c>
      <c r="G90" s="229">
        <v>2998.99</v>
      </c>
      <c r="H90" s="229">
        <v>0</v>
      </c>
      <c r="I90" s="229">
        <v>2998.99</v>
      </c>
      <c r="J90" s="230">
        <v>0</v>
      </c>
    </row>
    <row r="91" spans="1:10" ht="12.75" customHeight="1">
      <c r="A91" s="798" t="s">
        <v>1732</v>
      </c>
      <c r="B91" s="799" t="s">
        <v>2020</v>
      </c>
      <c r="C91" s="806" t="s">
        <v>1845</v>
      </c>
      <c r="D91" s="226">
        <v>42369</v>
      </c>
      <c r="E91" s="227" t="s">
        <v>2212</v>
      </c>
      <c r="F91" s="228">
        <v>0.3</v>
      </c>
      <c r="G91" s="229">
        <v>2998.99</v>
      </c>
      <c r="H91" s="229">
        <v>0</v>
      </c>
      <c r="I91" s="229">
        <v>2998.99</v>
      </c>
      <c r="J91" s="230">
        <v>0</v>
      </c>
    </row>
    <row r="92" spans="1:10" ht="12.75" customHeight="1">
      <c r="A92" s="798" t="s">
        <v>1733</v>
      </c>
      <c r="B92" s="799" t="s">
        <v>2021</v>
      </c>
      <c r="C92" s="806" t="s">
        <v>1846</v>
      </c>
      <c r="D92" s="226">
        <v>42916</v>
      </c>
      <c r="E92" s="227" t="s">
        <v>2212</v>
      </c>
      <c r="F92" s="228">
        <v>0.3</v>
      </c>
      <c r="G92" s="229">
        <v>9396.01</v>
      </c>
      <c r="H92" s="229">
        <v>0</v>
      </c>
      <c r="I92" s="229">
        <v>9396</v>
      </c>
      <c r="J92" s="230">
        <v>1.00000000002183E-2</v>
      </c>
    </row>
    <row r="93" spans="1:10" ht="12.75" customHeight="1">
      <c r="A93" s="798" t="s">
        <v>1734</v>
      </c>
      <c r="B93" s="799" t="s">
        <v>2022</v>
      </c>
      <c r="C93" s="806" t="s">
        <v>1847</v>
      </c>
      <c r="D93" s="226">
        <v>42916</v>
      </c>
      <c r="E93" s="227" t="s">
        <v>2212</v>
      </c>
      <c r="F93" s="228">
        <v>0.3</v>
      </c>
      <c r="G93" s="229">
        <v>8444.7999999999993</v>
      </c>
      <c r="H93" s="229">
        <v>0</v>
      </c>
      <c r="I93" s="229">
        <v>8444.7999999999993</v>
      </c>
      <c r="J93" s="230">
        <v>0</v>
      </c>
    </row>
    <row r="94" spans="1:10" ht="12.75" customHeight="1">
      <c r="A94" s="798" t="s">
        <v>1735</v>
      </c>
      <c r="B94" s="799" t="s">
        <v>2023</v>
      </c>
      <c r="C94" s="806" t="s">
        <v>1848</v>
      </c>
      <c r="D94" s="226">
        <v>43397</v>
      </c>
      <c r="E94" s="227" t="s">
        <v>2212</v>
      </c>
      <c r="F94" s="228">
        <v>0.3</v>
      </c>
      <c r="G94" s="229">
        <v>8946</v>
      </c>
      <c r="H94" s="229">
        <v>0</v>
      </c>
      <c r="I94" s="229">
        <v>8946</v>
      </c>
      <c r="J94" s="230">
        <v>0</v>
      </c>
    </row>
    <row r="95" spans="1:10" ht="12.75" customHeight="1">
      <c r="A95" s="798" t="s">
        <v>1736</v>
      </c>
      <c r="B95" s="799" t="s">
        <v>2024</v>
      </c>
      <c r="C95" s="806" t="s">
        <v>1849</v>
      </c>
      <c r="D95" s="226">
        <v>43403</v>
      </c>
      <c r="E95" s="227" t="s">
        <v>2212</v>
      </c>
      <c r="F95" s="228">
        <v>0.3</v>
      </c>
      <c r="G95" s="229">
        <v>3299</v>
      </c>
      <c r="H95" s="229">
        <v>0</v>
      </c>
      <c r="I95" s="229">
        <v>3299</v>
      </c>
      <c r="J95" s="230">
        <v>0</v>
      </c>
    </row>
    <row r="96" spans="1:10" ht="12.75" customHeight="1">
      <c r="A96" s="798" t="s">
        <v>1737</v>
      </c>
      <c r="B96" s="799" t="s">
        <v>2025</v>
      </c>
      <c r="C96" s="806" t="s">
        <v>1850</v>
      </c>
      <c r="D96" s="226">
        <v>43403</v>
      </c>
      <c r="E96" s="227" t="s">
        <v>2212</v>
      </c>
      <c r="F96" s="228">
        <v>0.3</v>
      </c>
      <c r="G96" s="229">
        <v>2699</v>
      </c>
      <c r="H96" s="229">
        <v>0</v>
      </c>
      <c r="I96" s="229">
        <v>2699</v>
      </c>
      <c r="J96" s="230">
        <v>0</v>
      </c>
    </row>
    <row r="97" spans="1:10" ht="12.75" customHeight="1">
      <c r="A97" s="798" t="s">
        <v>1738</v>
      </c>
      <c r="B97" s="799" t="s">
        <v>2026</v>
      </c>
      <c r="C97" s="806" t="s">
        <v>1851</v>
      </c>
      <c r="D97" s="226">
        <v>43486</v>
      </c>
      <c r="E97" s="227" t="s">
        <v>2212</v>
      </c>
      <c r="F97" s="228">
        <v>0.3</v>
      </c>
      <c r="G97" s="229">
        <v>9017.84</v>
      </c>
      <c r="H97" s="229">
        <v>0</v>
      </c>
      <c r="I97" s="229">
        <v>9017.84</v>
      </c>
      <c r="J97" s="230">
        <v>0</v>
      </c>
    </row>
    <row r="98" spans="1:10" ht="12.75" customHeight="1">
      <c r="A98" s="798" t="s">
        <v>1739</v>
      </c>
      <c r="B98" s="799" t="s">
        <v>2027</v>
      </c>
      <c r="C98" s="806" t="s">
        <v>1852</v>
      </c>
      <c r="D98" s="226">
        <v>42369</v>
      </c>
      <c r="E98" s="227" t="s">
        <v>2212</v>
      </c>
      <c r="F98" s="228">
        <v>0.1</v>
      </c>
      <c r="G98" s="229">
        <v>3000</v>
      </c>
      <c r="H98" s="229">
        <v>25</v>
      </c>
      <c r="I98" s="229">
        <v>2100</v>
      </c>
      <c r="J98" s="230">
        <v>900</v>
      </c>
    </row>
    <row r="99" spans="1:10" ht="12.75" customHeight="1">
      <c r="A99" s="798" t="s">
        <v>1740</v>
      </c>
      <c r="B99" s="799" t="s">
        <v>2028</v>
      </c>
      <c r="C99" s="806" t="s">
        <v>1853</v>
      </c>
      <c r="D99" s="226">
        <v>42369</v>
      </c>
      <c r="E99" s="227" t="s">
        <v>2212</v>
      </c>
      <c r="F99" s="228">
        <v>0.3</v>
      </c>
      <c r="G99" s="229">
        <v>5899</v>
      </c>
      <c r="H99" s="229">
        <v>0</v>
      </c>
      <c r="I99" s="229">
        <v>5899</v>
      </c>
      <c r="J99" s="230">
        <v>0</v>
      </c>
    </row>
    <row r="100" spans="1:10" ht="12.75" customHeight="1">
      <c r="A100" s="798" t="s">
        <v>1741</v>
      </c>
      <c r="B100" s="799" t="s">
        <v>2029</v>
      </c>
      <c r="C100" s="806" t="s">
        <v>1854</v>
      </c>
      <c r="D100" s="226">
        <v>42369</v>
      </c>
      <c r="E100" s="227" t="s">
        <v>2212</v>
      </c>
      <c r="F100" s="228">
        <v>0.3</v>
      </c>
      <c r="G100" s="229">
        <v>2076.9899999999998</v>
      </c>
      <c r="H100" s="229">
        <v>0</v>
      </c>
      <c r="I100" s="229">
        <v>2076.9899999999998</v>
      </c>
      <c r="J100" s="230">
        <v>0</v>
      </c>
    </row>
    <row r="101" spans="1:10" ht="12.75" customHeight="1">
      <c r="A101" s="812" t="s">
        <v>1742</v>
      </c>
      <c r="B101" s="813" t="s">
        <v>2030</v>
      </c>
      <c r="C101" s="814" t="s">
        <v>1855</v>
      </c>
      <c r="D101" s="233">
        <v>42369</v>
      </c>
      <c r="E101" s="815" t="s">
        <v>2212</v>
      </c>
      <c r="F101" s="809">
        <v>0.3</v>
      </c>
      <c r="G101" s="816">
        <v>1648.99</v>
      </c>
      <c r="H101" s="816">
        <v>0</v>
      </c>
      <c r="I101" s="816">
        <v>1648.99</v>
      </c>
      <c r="J101" s="817">
        <v>0</v>
      </c>
    </row>
    <row r="102" spans="1:10" ht="12.75" customHeight="1">
      <c r="A102" s="796" t="s">
        <v>1743</v>
      </c>
      <c r="B102" s="797" t="s">
        <v>2031</v>
      </c>
      <c r="C102" s="805" t="s">
        <v>1856</v>
      </c>
      <c r="D102" s="219">
        <v>42369</v>
      </c>
      <c r="E102" s="220" t="s">
        <v>2212</v>
      </c>
      <c r="F102" s="221">
        <v>0.3</v>
      </c>
      <c r="G102" s="222">
        <v>8693</v>
      </c>
      <c r="H102" s="222">
        <v>0</v>
      </c>
      <c r="I102" s="222">
        <v>8693</v>
      </c>
      <c r="J102" s="223">
        <v>0</v>
      </c>
    </row>
    <row r="103" spans="1:10" ht="12.75" customHeight="1">
      <c r="A103" s="798" t="s">
        <v>1744</v>
      </c>
      <c r="B103" s="799" t="s">
        <v>2032</v>
      </c>
      <c r="C103" s="806" t="s">
        <v>1857</v>
      </c>
      <c r="D103" s="226">
        <v>43735</v>
      </c>
      <c r="E103" s="227" t="s">
        <v>2212</v>
      </c>
      <c r="F103" s="228">
        <v>0.3</v>
      </c>
      <c r="G103" s="229">
        <v>9164</v>
      </c>
      <c r="H103" s="229">
        <v>229.1</v>
      </c>
      <c r="I103" s="229">
        <v>8934.9000000000015</v>
      </c>
      <c r="J103" s="230">
        <v>229.09999999999854</v>
      </c>
    </row>
    <row r="104" spans="1:10" ht="12.75" customHeight="1">
      <c r="A104" s="798" t="s">
        <v>1745</v>
      </c>
      <c r="B104" s="799" t="s">
        <v>2033</v>
      </c>
      <c r="C104" s="806" t="s">
        <v>1858</v>
      </c>
      <c r="D104" s="226">
        <v>42776</v>
      </c>
      <c r="E104" s="227" t="s">
        <v>2212</v>
      </c>
      <c r="F104" s="228">
        <v>0.25</v>
      </c>
      <c r="G104" s="229">
        <v>28206.16</v>
      </c>
      <c r="H104" s="229">
        <v>0</v>
      </c>
      <c r="I104" s="229">
        <v>28206.16</v>
      </c>
      <c r="J104" s="230">
        <v>0</v>
      </c>
    </row>
    <row r="105" spans="1:10" ht="12.75" customHeight="1">
      <c r="A105" s="798" t="s">
        <v>1746</v>
      </c>
      <c r="B105" s="799" t="s">
        <v>2034</v>
      </c>
      <c r="C105" s="806" t="s">
        <v>1859</v>
      </c>
      <c r="D105" s="226">
        <v>42369</v>
      </c>
      <c r="E105" s="227" t="s">
        <v>2212</v>
      </c>
      <c r="F105" s="228">
        <v>0.35</v>
      </c>
      <c r="G105" s="229">
        <v>7946</v>
      </c>
      <c r="H105" s="229">
        <v>0</v>
      </c>
      <c r="I105" s="229">
        <v>7946</v>
      </c>
      <c r="J105" s="230">
        <v>0</v>
      </c>
    </row>
    <row r="106" spans="1:10" ht="12.75" customHeight="1">
      <c r="A106" s="798" t="s">
        <v>1747</v>
      </c>
      <c r="B106" s="799" t="s">
        <v>2035</v>
      </c>
      <c r="C106" s="806" t="s">
        <v>1860</v>
      </c>
      <c r="D106" s="226">
        <v>42369</v>
      </c>
      <c r="E106" s="227" t="s">
        <v>2212</v>
      </c>
      <c r="F106" s="228">
        <v>0.35</v>
      </c>
      <c r="G106" s="229">
        <v>7946</v>
      </c>
      <c r="H106" s="229">
        <v>0</v>
      </c>
      <c r="I106" s="229">
        <v>7946</v>
      </c>
      <c r="J106" s="230">
        <v>0</v>
      </c>
    </row>
    <row r="107" spans="1:10" ht="12.75" customHeight="1">
      <c r="A107" s="798" t="s">
        <v>1748</v>
      </c>
      <c r="B107" s="799" t="s">
        <v>2036</v>
      </c>
      <c r="C107" s="806" t="s">
        <v>1861</v>
      </c>
      <c r="D107" s="226">
        <v>42369</v>
      </c>
      <c r="E107" s="227" t="s">
        <v>2212</v>
      </c>
      <c r="F107" s="228">
        <v>0.35</v>
      </c>
      <c r="G107" s="229">
        <v>7946</v>
      </c>
      <c r="H107" s="229">
        <v>0</v>
      </c>
      <c r="I107" s="229">
        <v>7946</v>
      </c>
      <c r="J107" s="230">
        <v>0</v>
      </c>
    </row>
    <row r="108" spans="1:10" ht="12.75" customHeight="1">
      <c r="A108" s="798" t="s">
        <v>1749</v>
      </c>
      <c r="B108" s="799" t="s">
        <v>2037</v>
      </c>
      <c r="C108" s="806" t="s">
        <v>1862</v>
      </c>
      <c r="D108" s="226">
        <v>42369</v>
      </c>
      <c r="E108" s="227" t="s">
        <v>2212</v>
      </c>
      <c r="F108" s="228">
        <v>0.35</v>
      </c>
      <c r="G108" s="229">
        <v>8386.7999999999993</v>
      </c>
      <c r="H108" s="229">
        <v>0</v>
      </c>
      <c r="I108" s="229">
        <v>8386.8050000000003</v>
      </c>
      <c r="J108" s="230">
        <v>0</v>
      </c>
    </row>
    <row r="109" spans="1:10" ht="12.75" customHeight="1">
      <c r="A109" s="798" t="s">
        <v>1750</v>
      </c>
      <c r="B109" s="799" t="s">
        <v>2038</v>
      </c>
      <c r="C109" s="806" t="s">
        <v>1863</v>
      </c>
      <c r="D109" s="226">
        <v>42369</v>
      </c>
      <c r="E109" s="227" t="s">
        <v>2212</v>
      </c>
      <c r="F109" s="228">
        <v>0.35</v>
      </c>
      <c r="G109" s="229">
        <v>19198</v>
      </c>
      <c r="H109" s="229">
        <v>0</v>
      </c>
      <c r="I109" s="229">
        <v>19197.998333333333</v>
      </c>
      <c r="J109" s="230">
        <v>1.6666666670062114E-3</v>
      </c>
    </row>
    <row r="110" spans="1:10" ht="12.75" customHeight="1">
      <c r="A110" s="798" t="s">
        <v>1751</v>
      </c>
      <c r="B110" s="799" t="s">
        <v>2039</v>
      </c>
      <c r="C110" s="806" t="s">
        <v>1864</v>
      </c>
      <c r="D110" s="226">
        <v>42369</v>
      </c>
      <c r="E110" s="227" t="s">
        <v>2212</v>
      </c>
      <c r="F110" s="228">
        <v>0.35</v>
      </c>
      <c r="G110" s="229">
        <v>10486.4</v>
      </c>
      <c r="H110" s="229">
        <v>0</v>
      </c>
      <c r="I110" s="229">
        <v>10486.396666666666</v>
      </c>
      <c r="J110" s="230">
        <v>3.3333333340124227E-3</v>
      </c>
    </row>
    <row r="111" spans="1:10" ht="12.75" customHeight="1">
      <c r="A111" s="798" t="s">
        <v>1752</v>
      </c>
      <c r="B111" s="799" t="s">
        <v>2040</v>
      </c>
      <c r="C111" s="806" t="s">
        <v>1865</v>
      </c>
      <c r="D111" s="226">
        <v>42369</v>
      </c>
      <c r="E111" s="227" t="s">
        <v>2212</v>
      </c>
      <c r="F111" s="228">
        <v>0.35</v>
      </c>
      <c r="G111" s="229">
        <v>8700</v>
      </c>
      <c r="H111" s="229">
        <v>0</v>
      </c>
      <c r="I111" s="229">
        <v>8699.9999999999982</v>
      </c>
      <c r="J111" s="230">
        <v>0</v>
      </c>
    </row>
    <row r="112" spans="1:10" ht="12.75" customHeight="1">
      <c r="A112" s="798" t="s">
        <v>1753</v>
      </c>
      <c r="B112" s="799" t="s">
        <v>2041</v>
      </c>
      <c r="C112" s="806" t="s">
        <v>1866</v>
      </c>
      <c r="D112" s="226">
        <v>42369</v>
      </c>
      <c r="E112" s="227" t="s">
        <v>2212</v>
      </c>
      <c r="F112" s="228">
        <v>0.1</v>
      </c>
      <c r="G112" s="229">
        <v>23450</v>
      </c>
      <c r="H112" s="229">
        <v>195.41666666666666</v>
      </c>
      <c r="I112" s="229">
        <v>16414.999999999996</v>
      </c>
      <c r="J112" s="230">
        <v>7035.0000000000036</v>
      </c>
    </row>
    <row r="113" spans="1:10" ht="12.75" customHeight="1">
      <c r="A113" s="798" t="s">
        <v>1754</v>
      </c>
      <c r="B113" s="799" t="s">
        <v>2042</v>
      </c>
      <c r="C113" s="806" t="s">
        <v>1866</v>
      </c>
      <c r="D113" s="226">
        <v>42369</v>
      </c>
      <c r="E113" s="227" t="s">
        <v>2212</v>
      </c>
      <c r="F113" s="228">
        <v>0.1</v>
      </c>
      <c r="G113" s="229">
        <v>23450</v>
      </c>
      <c r="H113" s="229">
        <v>195.41666666666666</v>
      </c>
      <c r="I113" s="229">
        <v>16414.999999999996</v>
      </c>
      <c r="J113" s="230">
        <v>7035.0000000000036</v>
      </c>
    </row>
    <row r="114" spans="1:10" ht="12.75" customHeight="1">
      <c r="A114" s="798" t="s">
        <v>1755</v>
      </c>
      <c r="B114" s="799" t="s">
        <v>2043</v>
      </c>
      <c r="C114" s="806" t="s">
        <v>1867</v>
      </c>
      <c r="D114" s="226">
        <v>42369</v>
      </c>
      <c r="E114" s="227" t="s">
        <v>2212</v>
      </c>
      <c r="F114" s="228">
        <v>0.1</v>
      </c>
      <c r="G114" s="229">
        <v>4935.8</v>
      </c>
      <c r="H114" s="229">
        <v>41.131666666666668</v>
      </c>
      <c r="I114" s="229">
        <v>3455.06</v>
      </c>
      <c r="J114" s="230">
        <v>1480.7400000000002</v>
      </c>
    </row>
    <row r="115" spans="1:10" ht="12.75" customHeight="1">
      <c r="A115" s="798" t="s">
        <v>1756</v>
      </c>
      <c r="B115" s="799" t="s">
        <v>2044</v>
      </c>
      <c r="C115" s="806" t="s">
        <v>1867</v>
      </c>
      <c r="D115" s="226">
        <v>42369</v>
      </c>
      <c r="E115" s="227" t="s">
        <v>2212</v>
      </c>
      <c r="F115" s="228">
        <v>0.1</v>
      </c>
      <c r="G115" s="229">
        <v>4935.8</v>
      </c>
      <c r="H115" s="229">
        <v>41.131666666666668</v>
      </c>
      <c r="I115" s="229">
        <v>3455.06</v>
      </c>
      <c r="J115" s="230">
        <v>1480.7400000000002</v>
      </c>
    </row>
    <row r="116" spans="1:10" ht="12.75" customHeight="1">
      <c r="A116" s="798" t="s">
        <v>1757</v>
      </c>
      <c r="B116" s="799" t="s">
        <v>2045</v>
      </c>
      <c r="C116" s="806" t="s">
        <v>1868</v>
      </c>
      <c r="D116" s="226">
        <v>42369</v>
      </c>
      <c r="E116" s="227" t="s">
        <v>2212</v>
      </c>
      <c r="F116" s="228">
        <v>0.1</v>
      </c>
      <c r="G116" s="229">
        <v>9431.16</v>
      </c>
      <c r="H116" s="229">
        <v>78.593000000000004</v>
      </c>
      <c r="I116" s="229">
        <v>6601.811999999999</v>
      </c>
      <c r="J116" s="230">
        <v>2829.3480000000009</v>
      </c>
    </row>
    <row r="117" spans="1:10" ht="12.75" customHeight="1">
      <c r="A117" s="798" t="s">
        <v>1758</v>
      </c>
      <c r="B117" s="799" t="s">
        <v>2046</v>
      </c>
      <c r="C117" s="806" t="s">
        <v>1869</v>
      </c>
      <c r="D117" s="226">
        <v>42369</v>
      </c>
      <c r="E117" s="227" t="s">
        <v>2212</v>
      </c>
      <c r="F117" s="228">
        <v>0.1</v>
      </c>
      <c r="G117" s="229">
        <v>6867.2</v>
      </c>
      <c r="H117" s="229">
        <v>57.226666666666667</v>
      </c>
      <c r="I117" s="229">
        <v>3433.599999999999</v>
      </c>
      <c r="J117" s="230">
        <v>3433.6000000000008</v>
      </c>
    </row>
    <row r="118" spans="1:10" ht="12.75" customHeight="1">
      <c r="A118" s="798" t="s">
        <v>1759</v>
      </c>
      <c r="B118" s="799" t="s">
        <v>2047</v>
      </c>
      <c r="C118" s="806" t="s">
        <v>1869</v>
      </c>
      <c r="D118" s="226">
        <v>42369</v>
      </c>
      <c r="E118" s="227" t="s">
        <v>2212</v>
      </c>
      <c r="F118" s="228">
        <v>0.1</v>
      </c>
      <c r="G118" s="229">
        <v>6867.2</v>
      </c>
      <c r="H118" s="229">
        <v>57.226666666666667</v>
      </c>
      <c r="I118" s="229">
        <v>3433.599999999999</v>
      </c>
      <c r="J118" s="230">
        <v>3433.6000000000008</v>
      </c>
    </row>
    <row r="119" spans="1:10" ht="12.75" customHeight="1">
      <c r="A119" s="798" t="s">
        <v>1760</v>
      </c>
      <c r="B119" s="799" t="s">
        <v>2048</v>
      </c>
      <c r="C119" s="806" t="s">
        <v>1870</v>
      </c>
      <c r="D119" s="226">
        <v>42369</v>
      </c>
      <c r="E119" s="227" t="s">
        <v>2212</v>
      </c>
      <c r="F119" s="228">
        <v>0.1</v>
      </c>
      <c r="G119" s="229">
        <v>13456</v>
      </c>
      <c r="H119" s="229">
        <v>112.13333333333333</v>
      </c>
      <c r="I119" s="229">
        <v>6727.9999999999991</v>
      </c>
      <c r="J119" s="230">
        <v>6728.0000000000009</v>
      </c>
    </row>
    <row r="120" spans="1:10" ht="12.75" customHeight="1">
      <c r="A120" s="798" t="s">
        <v>1761</v>
      </c>
      <c r="B120" s="799" t="s">
        <v>2049</v>
      </c>
      <c r="C120" s="806" t="s">
        <v>1871</v>
      </c>
      <c r="D120" s="226">
        <v>42369</v>
      </c>
      <c r="E120" s="227" t="s">
        <v>2212</v>
      </c>
      <c r="F120" s="228">
        <v>0.1</v>
      </c>
      <c r="G120" s="229">
        <v>6800</v>
      </c>
      <c r="H120" s="229">
        <v>56.666666666666664</v>
      </c>
      <c r="I120" s="229">
        <v>2379.9999999999991</v>
      </c>
      <c r="J120" s="230">
        <v>4420.0000000000009</v>
      </c>
    </row>
    <row r="121" spans="1:10" ht="12.75" customHeight="1">
      <c r="A121" s="798" t="s">
        <v>1762</v>
      </c>
      <c r="B121" s="799" t="s">
        <v>2050</v>
      </c>
      <c r="C121" s="806" t="s">
        <v>1872</v>
      </c>
      <c r="D121" s="226">
        <v>42369</v>
      </c>
      <c r="E121" s="227" t="s">
        <v>2212</v>
      </c>
      <c r="F121" s="228">
        <v>0.1</v>
      </c>
      <c r="G121" s="229">
        <v>6800</v>
      </c>
      <c r="H121" s="229">
        <v>56.666666666666664</v>
      </c>
      <c r="I121" s="229">
        <v>2379.9999999999991</v>
      </c>
      <c r="J121" s="230">
        <v>4420.0000000000009</v>
      </c>
    </row>
    <row r="122" spans="1:10" ht="12.75" customHeight="1">
      <c r="A122" s="798" t="s">
        <v>1763</v>
      </c>
      <c r="B122" s="799" t="s">
        <v>2051</v>
      </c>
      <c r="C122" s="806" t="s">
        <v>1873</v>
      </c>
      <c r="D122" s="226">
        <v>42369</v>
      </c>
      <c r="E122" s="227" t="s">
        <v>2212</v>
      </c>
      <c r="F122" s="228">
        <v>0.1</v>
      </c>
      <c r="G122" s="229">
        <v>6800</v>
      </c>
      <c r="H122" s="229">
        <v>56.666666666666664</v>
      </c>
      <c r="I122" s="229">
        <v>2266.6666666666661</v>
      </c>
      <c r="J122" s="230">
        <v>4533.3333333333339</v>
      </c>
    </row>
    <row r="123" spans="1:10" ht="12.75" customHeight="1">
      <c r="A123" s="798" t="s">
        <v>1764</v>
      </c>
      <c r="B123" s="799" t="s">
        <v>2052</v>
      </c>
      <c r="C123" s="806" t="s">
        <v>1874</v>
      </c>
      <c r="D123" s="226">
        <v>42369</v>
      </c>
      <c r="E123" s="227" t="s">
        <v>2212</v>
      </c>
      <c r="F123" s="228">
        <v>0.1</v>
      </c>
      <c r="G123" s="229">
        <v>6800</v>
      </c>
      <c r="H123" s="229">
        <v>56.666666666666664</v>
      </c>
      <c r="I123" s="229">
        <v>2266.6666666666661</v>
      </c>
      <c r="J123" s="230">
        <v>4533.3333333333339</v>
      </c>
    </row>
    <row r="124" spans="1:10" ht="12.75" customHeight="1">
      <c r="A124" s="798" t="s">
        <v>1765</v>
      </c>
      <c r="B124" s="799" t="s">
        <v>2053</v>
      </c>
      <c r="C124" s="806" t="s">
        <v>1875</v>
      </c>
      <c r="D124" s="226">
        <v>42369</v>
      </c>
      <c r="E124" s="227" t="s">
        <v>2212</v>
      </c>
      <c r="F124" s="228">
        <v>0.1</v>
      </c>
      <c r="G124" s="229">
        <v>6800</v>
      </c>
      <c r="H124" s="229">
        <v>56.666666666666664</v>
      </c>
      <c r="I124" s="229">
        <v>2266.6666666666661</v>
      </c>
      <c r="J124" s="230">
        <v>4533.3333333333339</v>
      </c>
    </row>
    <row r="125" spans="1:10" ht="12.75" customHeight="1">
      <c r="A125" s="798" t="s">
        <v>1766</v>
      </c>
      <c r="B125" s="799" t="s">
        <v>2054</v>
      </c>
      <c r="C125" s="806" t="s">
        <v>1876</v>
      </c>
      <c r="D125" s="226">
        <v>43364</v>
      </c>
      <c r="E125" s="227" t="s">
        <v>2212</v>
      </c>
      <c r="F125" s="228">
        <v>0.1</v>
      </c>
      <c r="G125" s="229">
        <v>13800</v>
      </c>
      <c r="H125" s="229">
        <v>115</v>
      </c>
      <c r="I125" s="229">
        <v>4600</v>
      </c>
      <c r="J125" s="230">
        <v>9200</v>
      </c>
    </row>
    <row r="126" spans="1:10" ht="12.75" customHeight="1">
      <c r="A126" s="798" t="s">
        <v>1767</v>
      </c>
      <c r="B126" s="799" t="s">
        <v>2055</v>
      </c>
      <c r="C126" s="806" t="s">
        <v>1877</v>
      </c>
      <c r="D126" s="226">
        <v>43364</v>
      </c>
      <c r="E126" s="227" t="s">
        <v>2212</v>
      </c>
      <c r="F126" s="228">
        <v>0.1</v>
      </c>
      <c r="G126" s="229">
        <v>12900</v>
      </c>
      <c r="H126" s="229">
        <v>107.5</v>
      </c>
      <c r="I126" s="229">
        <v>4085</v>
      </c>
      <c r="J126" s="230">
        <v>8815</v>
      </c>
    </row>
    <row r="127" spans="1:10" ht="12.75" customHeight="1">
      <c r="A127" s="798" t="s">
        <v>1768</v>
      </c>
      <c r="B127" s="799" t="s">
        <v>2056</v>
      </c>
      <c r="C127" s="806" t="s">
        <v>1878</v>
      </c>
      <c r="D127" s="226">
        <v>43364</v>
      </c>
      <c r="E127" s="227" t="s">
        <v>2212</v>
      </c>
      <c r="F127" s="228">
        <v>0.1</v>
      </c>
      <c r="G127" s="229">
        <v>12900</v>
      </c>
      <c r="H127" s="229">
        <v>107.5</v>
      </c>
      <c r="I127" s="229">
        <v>4085</v>
      </c>
      <c r="J127" s="230">
        <v>8815</v>
      </c>
    </row>
    <row r="128" spans="1:10" ht="12.75" customHeight="1">
      <c r="A128" s="798" t="s">
        <v>1769</v>
      </c>
      <c r="B128" s="799" t="s">
        <v>2057</v>
      </c>
      <c r="C128" s="806" t="s">
        <v>1879</v>
      </c>
      <c r="D128" s="226">
        <v>43636</v>
      </c>
      <c r="E128" s="227" t="s">
        <v>2212</v>
      </c>
      <c r="F128" s="228">
        <v>0.1</v>
      </c>
      <c r="G128" s="229">
        <v>12900</v>
      </c>
      <c r="H128" s="229">
        <v>107.5</v>
      </c>
      <c r="I128" s="229">
        <v>4085</v>
      </c>
      <c r="J128" s="230">
        <v>8815</v>
      </c>
    </row>
    <row r="129" spans="1:10" ht="12.75" customHeight="1">
      <c r="A129" s="798" t="s">
        <v>1770</v>
      </c>
      <c r="B129" s="799" t="s">
        <v>2058</v>
      </c>
      <c r="C129" s="806" t="s">
        <v>1880</v>
      </c>
      <c r="D129" s="226">
        <v>43636</v>
      </c>
      <c r="E129" s="227" t="s">
        <v>2212</v>
      </c>
      <c r="F129" s="228">
        <v>0.1</v>
      </c>
      <c r="G129" s="229">
        <v>12900</v>
      </c>
      <c r="H129" s="229">
        <v>107.5</v>
      </c>
      <c r="I129" s="229">
        <v>4085</v>
      </c>
      <c r="J129" s="230">
        <v>8815</v>
      </c>
    </row>
    <row r="130" spans="1:10" ht="12.75" customHeight="1">
      <c r="A130" s="798" t="s">
        <v>1771</v>
      </c>
      <c r="B130" s="799" t="s">
        <v>2059</v>
      </c>
      <c r="C130" s="806" t="s">
        <v>1881</v>
      </c>
      <c r="D130" s="226">
        <v>43696</v>
      </c>
      <c r="E130" s="227" t="s">
        <v>2212</v>
      </c>
      <c r="F130" s="228">
        <v>0.1</v>
      </c>
      <c r="G130" s="229">
        <v>12900</v>
      </c>
      <c r="H130" s="229">
        <v>107.5</v>
      </c>
      <c r="I130" s="229">
        <v>4085</v>
      </c>
      <c r="J130" s="230">
        <v>8815</v>
      </c>
    </row>
    <row r="131" spans="1:10" ht="12.75" customHeight="1">
      <c r="A131" s="798" t="s">
        <v>1772</v>
      </c>
      <c r="B131" s="799" t="s">
        <v>2060</v>
      </c>
      <c r="C131" s="806" t="s">
        <v>1882</v>
      </c>
      <c r="D131" s="226">
        <v>43696</v>
      </c>
      <c r="E131" s="227" t="s">
        <v>2212</v>
      </c>
      <c r="F131" s="228">
        <v>0.1</v>
      </c>
      <c r="G131" s="229">
        <v>12900</v>
      </c>
      <c r="H131" s="229">
        <v>107.5</v>
      </c>
      <c r="I131" s="229">
        <v>4085</v>
      </c>
      <c r="J131" s="230">
        <v>8815</v>
      </c>
    </row>
    <row r="132" spans="1:10" ht="12.75" customHeight="1">
      <c r="A132" s="798" t="s">
        <v>1773</v>
      </c>
      <c r="B132" s="799" t="s">
        <v>2061</v>
      </c>
      <c r="C132" s="806" t="s">
        <v>1883</v>
      </c>
      <c r="D132" s="226">
        <v>43696</v>
      </c>
      <c r="E132" s="227" t="s">
        <v>2212</v>
      </c>
      <c r="F132" s="228">
        <v>0.1</v>
      </c>
      <c r="G132" s="229">
        <v>7000</v>
      </c>
      <c r="H132" s="229">
        <v>58.333333333333336</v>
      </c>
      <c r="I132" s="229">
        <v>2216.666666666667</v>
      </c>
      <c r="J132" s="230">
        <v>4783.333333333333</v>
      </c>
    </row>
    <row r="133" spans="1:10" ht="12.75" customHeight="1">
      <c r="A133" s="798" t="s">
        <v>1774</v>
      </c>
      <c r="B133" s="799" t="s">
        <v>2062</v>
      </c>
      <c r="C133" s="806" t="s">
        <v>1884</v>
      </c>
      <c r="D133" s="226">
        <v>43696</v>
      </c>
      <c r="E133" s="227" t="s">
        <v>2212</v>
      </c>
      <c r="F133" s="228">
        <v>0.25</v>
      </c>
      <c r="G133" s="229">
        <v>150000</v>
      </c>
      <c r="H133" s="229">
        <v>0</v>
      </c>
      <c r="I133" s="229">
        <v>150000</v>
      </c>
      <c r="J133" s="230">
        <v>0</v>
      </c>
    </row>
    <row r="134" spans="1:10" ht="12.75" customHeight="1">
      <c r="A134" s="798" t="s">
        <v>1775</v>
      </c>
      <c r="B134" s="799" t="s">
        <v>2062</v>
      </c>
      <c r="C134" s="806" t="s">
        <v>1885</v>
      </c>
      <c r="D134" s="226">
        <v>43768</v>
      </c>
      <c r="E134" s="227" t="s">
        <v>2212</v>
      </c>
      <c r="F134" s="228">
        <v>0.25</v>
      </c>
      <c r="G134" s="229">
        <v>125000</v>
      </c>
      <c r="H134" s="229">
        <v>0</v>
      </c>
      <c r="I134" s="229">
        <v>125000</v>
      </c>
      <c r="J134" s="230">
        <v>0</v>
      </c>
    </row>
    <row r="135" spans="1:10" ht="12.75" customHeight="1">
      <c r="A135" s="798" t="s">
        <v>1776</v>
      </c>
      <c r="B135" s="799" t="s">
        <v>2063</v>
      </c>
      <c r="C135" s="806" t="s">
        <v>1886</v>
      </c>
      <c r="D135" s="226">
        <v>43768</v>
      </c>
      <c r="E135" s="227" t="s">
        <v>2212</v>
      </c>
      <c r="F135" s="228">
        <v>0.25</v>
      </c>
      <c r="G135" s="229">
        <v>45000</v>
      </c>
      <c r="H135" s="229">
        <v>0</v>
      </c>
      <c r="I135" s="229">
        <v>45000</v>
      </c>
      <c r="J135" s="230">
        <v>0</v>
      </c>
    </row>
    <row r="136" spans="1:10" ht="12.75" customHeight="1">
      <c r="A136" s="798" t="s">
        <v>1777</v>
      </c>
      <c r="B136" s="799" t="s">
        <v>2064</v>
      </c>
      <c r="C136" s="806" t="s">
        <v>1887</v>
      </c>
      <c r="D136" s="226">
        <v>43768</v>
      </c>
      <c r="E136" s="227" t="s">
        <v>2212</v>
      </c>
      <c r="F136" s="228">
        <v>0.25</v>
      </c>
      <c r="G136" s="229">
        <v>50000</v>
      </c>
      <c r="H136" s="229">
        <v>0</v>
      </c>
      <c r="I136" s="229">
        <v>49999.999999999993</v>
      </c>
      <c r="J136" s="230">
        <v>0</v>
      </c>
    </row>
    <row r="137" spans="1:10" ht="12.75" customHeight="1">
      <c r="A137" s="798" t="s">
        <v>1778</v>
      </c>
      <c r="B137" s="799" t="s">
        <v>2065</v>
      </c>
      <c r="C137" s="806" t="s">
        <v>1888</v>
      </c>
      <c r="D137" s="226">
        <v>43768</v>
      </c>
      <c r="E137" s="227" t="s">
        <v>2212</v>
      </c>
      <c r="F137" s="228">
        <v>0.25</v>
      </c>
      <c r="G137" s="229">
        <v>35000</v>
      </c>
      <c r="H137" s="229">
        <v>0</v>
      </c>
      <c r="I137" s="229">
        <v>35000</v>
      </c>
      <c r="J137" s="230">
        <v>0</v>
      </c>
    </row>
    <row r="138" spans="1:10" ht="12.75" customHeight="1">
      <c r="A138" s="798" t="s">
        <v>1779</v>
      </c>
      <c r="B138" s="799" t="s">
        <v>2066</v>
      </c>
      <c r="C138" s="806" t="s">
        <v>1889</v>
      </c>
      <c r="D138" s="226">
        <v>43768</v>
      </c>
      <c r="E138" s="227" t="s">
        <v>2212</v>
      </c>
      <c r="F138" s="228">
        <v>0.25</v>
      </c>
      <c r="G138" s="229">
        <v>30000</v>
      </c>
      <c r="H138" s="229">
        <v>0</v>
      </c>
      <c r="I138" s="229">
        <v>30000</v>
      </c>
      <c r="J138" s="230">
        <v>0</v>
      </c>
    </row>
    <row r="139" spans="1:10" ht="12.75" customHeight="1">
      <c r="A139" s="798" t="s">
        <v>1780</v>
      </c>
      <c r="B139" s="799" t="s">
        <v>2067</v>
      </c>
      <c r="C139" s="806" t="s">
        <v>1890</v>
      </c>
      <c r="D139" s="226">
        <v>43768</v>
      </c>
      <c r="E139" s="227" t="s">
        <v>2212</v>
      </c>
      <c r="F139" s="228">
        <v>0.25</v>
      </c>
      <c r="G139" s="229">
        <v>28000</v>
      </c>
      <c r="H139" s="229">
        <v>0</v>
      </c>
      <c r="I139" s="229">
        <v>27999.999999999996</v>
      </c>
      <c r="J139" s="230">
        <v>0</v>
      </c>
    </row>
    <row r="140" spans="1:10" ht="12.75" customHeight="1">
      <c r="A140" s="798" t="s">
        <v>1781</v>
      </c>
      <c r="B140" s="799" t="s">
        <v>2068</v>
      </c>
      <c r="C140" s="806" t="s">
        <v>1891</v>
      </c>
      <c r="D140" s="226">
        <v>43768</v>
      </c>
      <c r="E140" s="227" t="s">
        <v>2212</v>
      </c>
      <c r="F140" s="228">
        <v>0.25</v>
      </c>
      <c r="G140" s="229">
        <v>40000</v>
      </c>
      <c r="H140" s="229">
        <v>0</v>
      </c>
      <c r="I140" s="229">
        <v>40000</v>
      </c>
      <c r="J140" s="230">
        <v>0</v>
      </c>
    </row>
    <row r="141" spans="1:10" ht="12.75" customHeight="1">
      <c r="A141" s="798" t="s">
        <v>1782</v>
      </c>
      <c r="B141" s="799" t="s">
        <v>2069</v>
      </c>
      <c r="C141" s="806" t="s">
        <v>1892</v>
      </c>
      <c r="D141" s="226">
        <v>43434</v>
      </c>
      <c r="E141" s="227" t="s">
        <v>2212</v>
      </c>
      <c r="F141" s="228">
        <v>0.25</v>
      </c>
      <c r="G141" s="229">
        <v>120000</v>
      </c>
      <c r="H141" s="229">
        <v>0</v>
      </c>
      <c r="I141" s="229">
        <v>120000</v>
      </c>
      <c r="J141" s="230">
        <v>0</v>
      </c>
    </row>
    <row r="142" spans="1:10" ht="12.75" customHeight="1">
      <c r="A142" s="798" t="s">
        <v>1783</v>
      </c>
      <c r="B142" s="799" t="s">
        <v>2070</v>
      </c>
      <c r="C142" s="806" t="s">
        <v>1893</v>
      </c>
      <c r="D142" s="226">
        <v>43434</v>
      </c>
      <c r="E142" s="227" t="s">
        <v>2212</v>
      </c>
      <c r="F142" s="228">
        <v>0.25</v>
      </c>
      <c r="G142" s="229">
        <v>90000</v>
      </c>
      <c r="H142" s="229">
        <v>0</v>
      </c>
      <c r="I142" s="229">
        <v>90000</v>
      </c>
      <c r="J142" s="230">
        <v>0</v>
      </c>
    </row>
    <row r="143" spans="1:10" ht="12.75" customHeight="1">
      <c r="A143" s="798" t="s">
        <v>1784</v>
      </c>
      <c r="B143" s="799" t="s">
        <v>2071</v>
      </c>
      <c r="C143" s="806" t="s">
        <v>1894</v>
      </c>
      <c r="D143" s="226">
        <v>43434</v>
      </c>
      <c r="E143" s="227" t="s">
        <v>2212</v>
      </c>
      <c r="F143" s="228">
        <v>0.25</v>
      </c>
      <c r="G143" s="229">
        <v>200000</v>
      </c>
      <c r="H143" s="229">
        <v>0</v>
      </c>
      <c r="I143" s="229">
        <v>199999.99999999997</v>
      </c>
      <c r="J143" s="230">
        <v>0</v>
      </c>
    </row>
    <row r="144" spans="1:10" ht="12.75" customHeight="1">
      <c r="A144" s="798" t="s">
        <v>1785</v>
      </c>
      <c r="B144" s="799" t="s">
        <v>2072</v>
      </c>
      <c r="C144" s="806" t="s">
        <v>1895</v>
      </c>
      <c r="D144" s="226">
        <v>43490</v>
      </c>
      <c r="E144" s="227" t="s">
        <v>2212</v>
      </c>
      <c r="F144" s="228">
        <v>0.25</v>
      </c>
      <c r="G144" s="229">
        <v>60000</v>
      </c>
      <c r="H144" s="229">
        <v>0</v>
      </c>
      <c r="I144" s="229">
        <v>60000</v>
      </c>
      <c r="J144" s="230">
        <v>0</v>
      </c>
    </row>
    <row r="145" spans="1:10" ht="12.75" customHeight="1">
      <c r="A145" s="798" t="s">
        <v>1786</v>
      </c>
      <c r="B145" s="799" t="s">
        <v>2073</v>
      </c>
      <c r="C145" s="806" t="s">
        <v>1896</v>
      </c>
      <c r="D145" s="226">
        <v>43490</v>
      </c>
      <c r="E145" s="227" t="s">
        <v>2212</v>
      </c>
      <c r="F145" s="228">
        <v>0.25</v>
      </c>
      <c r="G145" s="229">
        <v>50000</v>
      </c>
      <c r="H145" s="229">
        <v>0</v>
      </c>
      <c r="I145" s="229">
        <v>49999.999999999993</v>
      </c>
      <c r="J145" s="230">
        <v>0</v>
      </c>
    </row>
    <row r="146" spans="1:10" ht="12.75" customHeight="1">
      <c r="A146" s="798" t="s">
        <v>1787</v>
      </c>
      <c r="B146" s="799" t="s">
        <v>2074</v>
      </c>
      <c r="C146" s="806" t="s">
        <v>1897</v>
      </c>
      <c r="D146" s="226">
        <v>43490</v>
      </c>
      <c r="E146" s="227" t="s">
        <v>2212</v>
      </c>
      <c r="F146" s="228">
        <v>0.25</v>
      </c>
      <c r="G146" s="229">
        <v>180000</v>
      </c>
      <c r="H146" s="229">
        <v>0</v>
      </c>
      <c r="I146" s="229">
        <v>180000</v>
      </c>
      <c r="J146" s="230">
        <v>0</v>
      </c>
    </row>
    <row r="147" spans="1:10" ht="12.75" customHeight="1">
      <c r="A147" s="798" t="s">
        <v>1788</v>
      </c>
      <c r="B147" s="799" t="s">
        <v>2075</v>
      </c>
      <c r="C147" s="806" t="s">
        <v>1898</v>
      </c>
      <c r="D147" s="226">
        <v>43522</v>
      </c>
      <c r="E147" s="227" t="s">
        <v>2212</v>
      </c>
      <c r="F147" s="228">
        <v>0.25</v>
      </c>
      <c r="G147" s="229">
        <v>400000</v>
      </c>
      <c r="H147" s="229">
        <v>0</v>
      </c>
      <c r="I147" s="229">
        <v>399999.99999999994</v>
      </c>
      <c r="J147" s="230">
        <v>0</v>
      </c>
    </row>
    <row r="148" spans="1:10" ht="12.75" customHeight="1">
      <c r="A148" s="812" t="s">
        <v>1789</v>
      </c>
      <c r="B148" s="813" t="s">
        <v>2077</v>
      </c>
      <c r="C148" s="814" t="s">
        <v>1899</v>
      </c>
      <c r="D148" s="233">
        <v>43976</v>
      </c>
      <c r="E148" s="815" t="s">
        <v>2212</v>
      </c>
      <c r="F148" s="809">
        <v>0.3</v>
      </c>
      <c r="G148" s="816">
        <v>8500</v>
      </c>
      <c r="H148" s="816">
        <v>216.04999999999998</v>
      </c>
      <c r="I148" s="816">
        <v>6697.55</v>
      </c>
      <c r="J148" s="817">
        <v>1802.4499999999998</v>
      </c>
    </row>
    <row r="149" spans="1:10" ht="12.75" customHeight="1">
      <c r="A149" s="798" t="s">
        <v>1790</v>
      </c>
      <c r="B149" s="799" t="s">
        <v>2076</v>
      </c>
      <c r="C149" s="806" t="s">
        <v>1900</v>
      </c>
      <c r="D149" s="226">
        <v>43976</v>
      </c>
      <c r="E149" s="227" t="s">
        <v>2212</v>
      </c>
      <c r="F149" s="228">
        <v>0.3</v>
      </c>
      <c r="G149" s="229">
        <v>10370.4</v>
      </c>
      <c r="H149" s="229">
        <v>177.08333333333334</v>
      </c>
      <c r="I149" s="229">
        <v>5489.5833333333321</v>
      </c>
      <c r="J149" s="230">
        <v>4880.8166666666675</v>
      </c>
    </row>
    <row r="150" spans="1:10" ht="12.75" customHeight="1">
      <c r="A150" s="798" t="s">
        <v>1791</v>
      </c>
      <c r="B150" s="799" t="s">
        <v>2078</v>
      </c>
      <c r="C150" s="806" t="s">
        <v>2089</v>
      </c>
      <c r="D150" s="226">
        <v>44525</v>
      </c>
      <c r="E150" s="227" t="s">
        <v>2212</v>
      </c>
      <c r="F150" s="228">
        <v>0.3</v>
      </c>
      <c r="G150" s="229">
        <v>10829.75</v>
      </c>
      <c r="H150" s="229">
        <v>270.74374999999998</v>
      </c>
      <c r="I150" s="229">
        <v>3519.6687500000003</v>
      </c>
      <c r="J150" s="230">
        <v>7310.0812499999993</v>
      </c>
    </row>
    <row r="151" spans="1:10" ht="12.75" customHeight="1">
      <c r="A151" s="798" t="s">
        <v>1792</v>
      </c>
      <c r="B151" s="799" t="s">
        <v>2079</v>
      </c>
      <c r="C151" s="806" t="s">
        <v>2090</v>
      </c>
      <c r="D151" s="226">
        <v>44440</v>
      </c>
      <c r="E151" s="227" t="s">
        <v>2212</v>
      </c>
      <c r="F151" s="228">
        <v>0.25</v>
      </c>
      <c r="G151" s="229">
        <v>100000</v>
      </c>
      <c r="H151" s="229">
        <v>2083.3333333333335</v>
      </c>
      <c r="I151" s="229">
        <v>31249.999999999996</v>
      </c>
      <c r="J151" s="230">
        <v>68750</v>
      </c>
    </row>
    <row r="152" spans="1:10" ht="12.75" customHeight="1">
      <c r="A152" s="798" t="s">
        <v>1793</v>
      </c>
      <c r="B152" s="799" t="s">
        <v>2080</v>
      </c>
      <c r="C152" s="806" t="s">
        <v>1903</v>
      </c>
      <c r="D152" s="226">
        <v>44712</v>
      </c>
      <c r="E152" s="227" t="s">
        <v>2212</v>
      </c>
      <c r="F152" s="228">
        <v>0.3</v>
      </c>
      <c r="G152" s="229">
        <v>8500.01</v>
      </c>
      <c r="H152" s="229">
        <v>212.50025000000002</v>
      </c>
      <c r="I152" s="229">
        <v>1487.5017500000001</v>
      </c>
      <c r="J152" s="230">
        <v>7012.5082499999999</v>
      </c>
    </row>
    <row r="153" spans="1:10" ht="12.75" customHeight="1">
      <c r="A153" s="798" t="s">
        <v>1794</v>
      </c>
      <c r="B153" s="799" t="s">
        <v>2081</v>
      </c>
      <c r="C153" s="806" t="s">
        <v>1903</v>
      </c>
      <c r="D153" s="226">
        <v>44712</v>
      </c>
      <c r="E153" s="227" t="s">
        <v>2212</v>
      </c>
      <c r="F153" s="228">
        <v>0.3</v>
      </c>
      <c r="G153" s="229">
        <v>8500</v>
      </c>
      <c r="H153" s="229">
        <v>212.5</v>
      </c>
      <c r="I153" s="229">
        <v>1487.5</v>
      </c>
      <c r="J153" s="230">
        <v>7012.5</v>
      </c>
    </row>
    <row r="154" spans="1:10" ht="12.75" customHeight="1">
      <c r="A154" s="798" t="s">
        <v>1795</v>
      </c>
      <c r="B154" s="799" t="s">
        <v>2082</v>
      </c>
      <c r="C154" s="806" t="s">
        <v>1903</v>
      </c>
      <c r="D154" s="226">
        <v>44712</v>
      </c>
      <c r="E154" s="227" t="s">
        <v>2212</v>
      </c>
      <c r="F154" s="228">
        <v>0.3</v>
      </c>
      <c r="G154" s="229">
        <v>8500</v>
      </c>
      <c r="H154" s="229">
        <v>212.5</v>
      </c>
      <c r="I154" s="229">
        <v>1487.5</v>
      </c>
      <c r="J154" s="230">
        <v>7012.5</v>
      </c>
    </row>
    <row r="155" spans="1:10" ht="12.75" customHeight="1">
      <c r="A155" s="798" t="s">
        <v>1796</v>
      </c>
      <c r="B155" s="799" t="s">
        <v>2083</v>
      </c>
      <c r="C155" s="806" t="s">
        <v>1904</v>
      </c>
      <c r="D155" s="226">
        <v>44652</v>
      </c>
      <c r="E155" s="227" t="s">
        <v>2212</v>
      </c>
      <c r="F155" s="228">
        <v>0.3</v>
      </c>
      <c r="G155" s="229">
        <v>12307.6</v>
      </c>
      <c r="H155" s="229">
        <v>307.69</v>
      </c>
      <c r="I155" s="229">
        <v>2769.21</v>
      </c>
      <c r="J155" s="230">
        <v>9538.39</v>
      </c>
    </row>
    <row r="156" spans="1:10" ht="12.75" customHeight="1">
      <c r="A156" s="798" t="s">
        <v>1797</v>
      </c>
      <c r="B156" s="799" t="s">
        <v>2084</v>
      </c>
      <c r="C156" s="806" t="s">
        <v>1905</v>
      </c>
      <c r="D156" s="226">
        <v>44712</v>
      </c>
      <c r="E156" s="227" t="s">
        <v>2212</v>
      </c>
      <c r="F156" s="228">
        <v>0.1</v>
      </c>
      <c r="G156" s="229">
        <v>12760</v>
      </c>
      <c r="H156" s="229">
        <v>106.33333333333333</v>
      </c>
      <c r="I156" s="229">
        <v>744.33333333333337</v>
      </c>
      <c r="J156" s="230">
        <v>12015.666666666666</v>
      </c>
    </row>
    <row r="157" spans="1:10" ht="12.75" customHeight="1">
      <c r="A157" s="798" t="s">
        <v>1798</v>
      </c>
      <c r="B157" s="799" t="s">
        <v>2085</v>
      </c>
      <c r="C157" s="806" t="s">
        <v>1906</v>
      </c>
      <c r="D157" s="226">
        <v>44712</v>
      </c>
      <c r="E157" s="227" t="s">
        <v>2212</v>
      </c>
      <c r="F157" s="228">
        <v>0.1</v>
      </c>
      <c r="G157" s="229">
        <v>10030</v>
      </c>
      <c r="H157" s="229">
        <v>83.583333333333329</v>
      </c>
      <c r="I157" s="229">
        <v>585.08333333333326</v>
      </c>
      <c r="J157" s="230">
        <v>9444.9166666666661</v>
      </c>
    </row>
    <row r="158" spans="1:10" ht="12.75" customHeight="1">
      <c r="A158" s="798" t="s">
        <v>1799</v>
      </c>
      <c r="B158" s="799" t="s">
        <v>2086</v>
      </c>
      <c r="C158" s="806" t="s">
        <v>1907</v>
      </c>
      <c r="D158" s="226">
        <v>44840</v>
      </c>
      <c r="E158" s="227" t="s">
        <v>2212</v>
      </c>
      <c r="F158" s="228">
        <v>0.1</v>
      </c>
      <c r="G158" s="229">
        <v>16066</v>
      </c>
      <c r="H158" s="229">
        <v>133.88999999999999</v>
      </c>
      <c r="I158" s="229">
        <v>401.66999999999996</v>
      </c>
      <c r="J158" s="230">
        <v>15664.33</v>
      </c>
    </row>
    <row r="159" spans="1:10" ht="12.75" customHeight="1">
      <c r="A159" s="798" t="s">
        <v>1800</v>
      </c>
      <c r="B159" s="799" t="s">
        <v>2087</v>
      </c>
      <c r="C159" s="806" t="s">
        <v>1908</v>
      </c>
      <c r="D159" s="226">
        <v>44840</v>
      </c>
      <c r="E159" s="227" t="s">
        <v>2212</v>
      </c>
      <c r="F159" s="228">
        <v>0.1</v>
      </c>
      <c r="G159" s="229">
        <v>16066</v>
      </c>
      <c r="H159" s="229">
        <v>133.88999999999999</v>
      </c>
      <c r="I159" s="229">
        <v>401.66999999999996</v>
      </c>
      <c r="J159" s="230">
        <v>15664.33</v>
      </c>
    </row>
    <row r="160" spans="1:10" ht="12.75" customHeight="1">
      <c r="A160" s="798" t="s">
        <v>1801</v>
      </c>
      <c r="B160" s="799" t="s">
        <v>2088</v>
      </c>
      <c r="C160" s="806" t="s">
        <v>1908</v>
      </c>
      <c r="D160" s="226">
        <v>44925</v>
      </c>
      <c r="E160" s="227" t="s">
        <v>2212</v>
      </c>
      <c r="F160" s="228">
        <v>0.1</v>
      </c>
      <c r="G160" s="229">
        <v>17748</v>
      </c>
      <c r="H160" s="229">
        <v>0</v>
      </c>
      <c r="I160" s="229">
        <v>0</v>
      </c>
      <c r="J160" s="230">
        <v>17748</v>
      </c>
    </row>
    <row r="161" spans="1:12" ht="12.75" customHeight="1">
      <c r="A161" s="798"/>
      <c r="B161" s="799" t="s">
        <v>2213</v>
      </c>
      <c r="C161" s="806" t="s">
        <v>2214</v>
      </c>
      <c r="D161" s="226">
        <v>43647</v>
      </c>
      <c r="E161" s="227" t="s">
        <v>2215</v>
      </c>
      <c r="F161" s="228">
        <v>1</v>
      </c>
      <c r="G161" s="229">
        <v>12600</v>
      </c>
      <c r="H161" s="229">
        <v>0</v>
      </c>
      <c r="I161" s="229">
        <v>0</v>
      </c>
      <c r="J161" s="230">
        <v>12600</v>
      </c>
    </row>
    <row r="162" spans="1:12" ht="12.75" customHeight="1" thickBot="1">
      <c r="A162" s="212"/>
      <c r="B162" s="213"/>
      <c r="C162" s="214"/>
      <c r="D162" s="215"/>
      <c r="E162" s="214"/>
      <c r="F162" s="216"/>
      <c r="G162" s="810">
        <f>SUM(G8:G161)</f>
        <v>22017819.809999995</v>
      </c>
      <c r="H162" s="810">
        <f>SUM(H8:H161)</f>
        <v>6825.0455000000011</v>
      </c>
      <c r="I162" s="810">
        <f>SUM(I8:I161)</f>
        <v>2206483.0231666667</v>
      </c>
      <c r="J162" s="811">
        <f>SUM(J8:J161)</f>
        <v>19811336.791833334</v>
      </c>
      <c r="L162" s="818">
        <f>+I162+'2'!C25</f>
        <v>3.1666667200624943E-3</v>
      </c>
    </row>
    <row r="164" spans="1:12">
      <c r="A164" s="801" t="s">
        <v>574</v>
      </c>
      <c r="B164" s="807" t="s">
        <v>575</v>
      </c>
      <c r="D164" s="807"/>
      <c r="E164" s="807"/>
      <c r="F164" s="807"/>
      <c r="G164" s="807"/>
      <c r="H164" s="807"/>
      <c r="I164" s="807"/>
      <c r="J164" s="807"/>
    </row>
    <row r="165" spans="1:12">
      <c r="B165" s="807" t="s">
        <v>576</v>
      </c>
      <c r="C165" s="808"/>
      <c r="D165" s="808"/>
      <c r="E165" s="807"/>
      <c r="F165" s="808"/>
      <c r="G165" s="807"/>
      <c r="H165" s="808"/>
      <c r="I165" s="807"/>
      <c r="J165" s="807"/>
    </row>
    <row r="166" spans="1:12">
      <c r="B166" s="807" t="s">
        <v>579</v>
      </c>
      <c r="D166" s="807"/>
      <c r="E166" s="807"/>
      <c r="F166" s="807"/>
      <c r="G166" s="807"/>
      <c r="H166" s="807"/>
      <c r="I166" s="807"/>
      <c r="J166" s="807"/>
    </row>
    <row r="167" spans="1:12" ht="27.75" customHeight="1">
      <c r="B167" s="1185" t="s">
        <v>580</v>
      </c>
      <c r="C167" s="1185"/>
      <c r="D167" s="1185"/>
      <c r="E167" s="1185"/>
      <c r="F167" s="1185"/>
      <c r="G167" s="1185"/>
      <c r="H167" s="1185"/>
      <c r="I167" s="1185"/>
      <c r="J167" s="1185"/>
    </row>
    <row r="168" spans="1:12">
      <c r="A168" s="807"/>
      <c r="B168" s="807" t="s">
        <v>581</v>
      </c>
      <c r="D168" s="807"/>
      <c r="E168" s="807"/>
      <c r="F168" s="807"/>
      <c r="G168" s="807"/>
      <c r="H168" s="807"/>
      <c r="I168" s="807"/>
      <c r="J168" s="807"/>
    </row>
    <row r="169" spans="1:12">
      <c r="B169" s="807" t="s">
        <v>582</v>
      </c>
      <c r="D169" s="807"/>
      <c r="E169" s="807"/>
      <c r="F169" s="807"/>
      <c r="G169" s="807"/>
      <c r="H169" s="807"/>
      <c r="I169" s="807"/>
      <c r="J169" s="807"/>
    </row>
    <row r="170" spans="1:12">
      <c r="B170" s="807" t="s">
        <v>583</v>
      </c>
      <c r="D170" s="807"/>
      <c r="E170" s="807"/>
      <c r="F170" s="807"/>
      <c r="G170" s="807"/>
      <c r="H170" s="807"/>
      <c r="I170" s="807"/>
      <c r="J170" s="807"/>
    </row>
    <row r="171" spans="1:12">
      <c r="B171" s="802" t="s">
        <v>584</v>
      </c>
      <c r="C171" s="132" t="s">
        <v>585</v>
      </c>
    </row>
    <row r="172" spans="1:12">
      <c r="B172" s="802" t="s">
        <v>586</v>
      </c>
      <c r="C172" s="132" t="s">
        <v>587</v>
      </c>
    </row>
    <row r="173" spans="1:12">
      <c r="B173" s="802" t="s">
        <v>588</v>
      </c>
      <c r="C173" s="132" t="s">
        <v>589</v>
      </c>
    </row>
    <row r="174" spans="1:12">
      <c r="B174" s="802" t="s">
        <v>590</v>
      </c>
      <c r="C174" s="132" t="s">
        <v>591</v>
      </c>
    </row>
    <row r="175" spans="1:12">
      <c r="B175" s="802" t="s">
        <v>592</v>
      </c>
      <c r="C175" s="132" t="s">
        <v>593</v>
      </c>
    </row>
  </sheetData>
  <mergeCells count="15">
    <mergeCell ref="B167:J167"/>
    <mergeCell ref="K6:K7"/>
    <mergeCell ref="I6:I7"/>
    <mergeCell ref="J6:J7"/>
    <mergeCell ref="B6:B7"/>
    <mergeCell ref="A1:J1"/>
    <mergeCell ref="A3:J3"/>
    <mergeCell ref="A4:J4"/>
    <mergeCell ref="A6:A7"/>
    <mergeCell ref="C6:C7"/>
    <mergeCell ref="D6:D7"/>
    <mergeCell ref="E6:E7"/>
    <mergeCell ref="F6:F7"/>
    <mergeCell ref="G6:G7"/>
    <mergeCell ref="H6:H7"/>
  </mergeCells>
  <printOptions horizontalCentered="1"/>
  <pageMargins left="0.39370078740157483" right="0.39370078740157483" top="0.62992125984251968" bottom="0.62992125984251968" header="0.31496062992125984" footer="0.31496062992125984"/>
  <pageSetup scale="72" fitToHeight="6" orientation="landscape" r:id="rId1"/>
  <headerFooter>
    <oddHeader>&amp;L&amp;"Arial,Normal"&amp;8Estados de Información Contable
Notas de Gestión Administrativa&amp;R&amp;"Arial,Normal"&amp;8 07.GA.8.1</oddHeader>
    <oddFooter>&amp;C“Bajo protesta de decir verdad declaramos que los Estados Financieros y sus notas, son razonablemente correctos y son responsabilidad del emisor”</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I36"/>
  <sheetViews>
    <sheetView zoomScaleNormal="100" workbookViewId="0">
      <selection activeCell="H37" sqref="H37"/>
    </sheetView>
  </sheetViews>
  <sheetFormatPr defaultColWidth="11.43359375" defaultRowHeight="12.75"/>
  <cols>
    <col min="1" max="1" width="8.33984375" style="158" customWidth="1"/>
    <col min="2" max="2" width="12.5078125" style="158" customWidth="1"/>
    <col min="3" max="3" width="14.125" style="158" customWidth="1"/>
    <col min="4" max="4" width="47.890625" style="158" customWidth="1"/>
    <col min="5" max="5" width="20.17578125" style="158" customWidth="1"/>
    <col min="6" max="6" width="17.75390625" style="158" customWidth="1"/>
    <col min="7" max="7" width="10.76171875" style="158" customWidth="1"/>
    <col min="8" max="16384" width="11.43359375" style="158"/>
  </cols>
  <sheetData>
    <row r="1" spans="2:9" ht="16.5" customHeight="1">
      <c r="B1" s="1177" t="s">
        <v>1591</v>
      </c>
      <c r="C1" s="1177"/>
      <c r="D1" s="1177"/>
      <c r="E1" s="1177"/>
      <c r="F1" s="1177"/>
    </row>
    <row r="2" spans="2:9" ht="16.5" customHeight="1">
      <c r="B2" s="160"/>
      <c r="C2" s="160"/>
      <c r="D2" s="161"/>
      <c r="E2" s="161"/>
      <c r="F2" s="161"/>
    </row>
    <row r="3" spans="2:9" ht="16.5" customHeight="1">
      <c r="B3" s="1178" t="s">
        <v>752</v>
      </c>
      <c r="C3" s="1178"/>
      <c r="D3" s="1178"/>
      <c r="E3" s="1178"/>
      <c r="F3" s="1178"/>
    </row>
    <row r="4" spans="2:9" ht="15.75" customHeight="1">
      <c r="B4" s="1178" t="s">
        <v>1604</v>
      </c>
      <c r="C4" s="1178"/>
      <c r="D4" s="1178"/>
      <c r="E4" s="1178"/>
      <c r="F4" s="1178"/>
      <c r="G4" s="162"/>
      <c r="H4" s="162"/>
      <c r="I4" s="162"/>
    </row>
    <row r="5" spans="2:9" ht="15.75" customHeight="1" thickBot="1">
      <c r="B5" s="163"/>
      <c r="C5" s="163"/>
      <c r="D5" s="163"/>
      <c r="E5" s="163"/>
      <c r="F5" s="163"/>
      <c r="G5" s="162"/>
      <c r="H5" s="162"/>
      <c r="I5" s="162"/>
    </row>
    <row r="6" spans="2:9" s="164" customFormat="1" ht="24.75" customHeight="1">
      <c r="B6" s="1179" t="s">
        <v>472</v>
      </c>
      <c r="C6" s="1181" t="s">
        <v>571</v>
      </c>
      <c r="D6" s="1181" t="s">
        <v>567</v>
      </c>
      <c r="E6" s="1181" t="s">
        <v>577</v>
      </c>
      <c r="F6" s="1187" t="s">
        <v>578</v>
      </c>
      <c r="G6" s="1186"/>
    </row>
    <row r="7" spans="2:9" s="164" customFormat="1" ht="43.5" customHeight="1">
      <c r="B7" s="1180"/>
      <c r="C7" s="1182"/>
      <c r="D7" s="1182"/>
      <c r="E7" s="1182"/>
      <c r="F7" s="1188"/>
      <c r="G7" s="1186"/>
    </row>
    <row r="8" spans="2:9" ht="12.75" customHeight="1">
      <c r="B8" s="217"/>
      <c r="C8" s="217"/>
      <c r="D8" s="218"/>
      <c r="E8" s="219"/>
      <c r="F8" s="220"/>
    </row>
    <row r="9" spans="2:9" ht="12.75" customHeight="1">
      <c r="B9" s="224"/>
      <c r="C9" s="224"/>
      <c r="D9" s="225"/>
      <c r="E9" s="226"/>
      <c r="F9" s="227"/>
    </row>
    <row r="10" spans="2:9" ht="12.75" customHeight="1">
      <c r="B10" s="224"/>
      <c r="C10" s="224"/>
      <c r="D10" s="225"/>
      <c r="E10" s="226"/>
      <c r="F10" s="227"/>
    </row>
    <row r="11" spans="2:9" ht="12.75" customHeight="1">
      <c r="B11" s="224"/>
      <c r="C11" s="224"/>
      <c r="D11" s="225"/>
      <c r="E11" s="226"/>
      <c r="F11" s="227"/>
    </row>
    <row r="12" spans="2:9" ht="12.75" customHeight="1">
      <c r="B12" s="1189" t="s">
        <v>1956</v>
      </c>
      <c r="C12" s="1190"/>
      <c r="D12" s="1190"/>
      <c r="E12" s="1190"/>
      <c r="F12" s="1191"/>
    </row>
    <row r="13" spans="2:9" ht="12.75" customHeight="1">
      <c r="B13" s="1189"/>
      <c r="C13" s="1190"/>
      <c r="D13" s="1190"/>
      <c r="E13" s="1190"/>
      <c r="F13" s="1191"/>
    </row>
    <row r="14" spans="2:9" ht="12.75" customHeight="1">
      <c r="B14" s="1189"/>
      <c r="C14" s="1190"/>
      <c r="D14" s="1190"/>
      <c r="E14" s="1190"/>
      <c r="F14" s="1191"/>
    </row>
    <row r="15" spans="2:9" ht="12.75" customHeight="1">
      <c r="B15" s="224"/>
      <c r="C15" s="224"/>
      <c r="D15" s="225"/>
      <c r="E15" s="226"/>
      <c r="F15" s="227"/>
    </row>
    <row r="16" spans="2:9" ht="12.75" customHeight="1">
      <c r="B16" s="224"/>
      <c r="C16" s="224"/>
      <c r="D16" s="225"/>
      <c r="E16" s="226"/>
      <c r="F16" s="227"/>
    </row>
    <row r="17" spans="2:6" ht="12.75" customHeight="1">
      <c r="B17" s="224"/>
      <c r="C17" s="224"/>
      <c r="D17" s="225"/>
      <c r="E17" s="226"/>
      <c r="F17" s="227"/>
    </row>
    <row r="18" spans="2:6" ht="12.75" customHeight="1">
      <c r="B18" s="224"/>
      <c r="C18" s="224"/>
      <c r="D18" s="225"/>
      <c r="E18" s="226"/>
      <c r="F18" s="227"/>
    </row>
    <row r="19" spans="2:6" ht="12.75" customHeight="1">
      <c r="B19" s="224"/>
      <c r="C19" s="224"/>
      <c r="D19" s="225"/>
      <c r="E19" s="226"/>
      <c r="F19" s="227"/>
    </row>
    <row r="20" spans="2:6" ht="12.75" customHeight="1">
      <c r="B20" s="224"/>
      <c r="C20" s="224"/>
      <c r="D20" s="225"/>
      <c r="E20" s="226"/>
      <c r="F20" s="227"/>
    </row>
    <row r="21" spans="2:6" ht="12.75" customHeight="1">
      <c r="B21" s="224"/>
      <c r="C21" s="224"/>
      <c r="D21" s="225"/>
      <c r="E21" s="226"/>
      <c r="F21" s="227"/>
    </row>
    <row r="22" spans="2:6" ht="12.75" customHeight="1">
      <c r="B22" s="224"/>
      <c r="C22" s="224"/>
      <c r="D22" s="225"/>
      <c r="E22" s="226"/>
      <c r="F22" s="227"/>
    </row>
    <row r="23" spans="2:6" ht="12.75" customHeight="1">
      <c r="B23" s="224"/>
      <c r="C23" s="224"/>
      <c r="D23" s="225"/>
      <c r="E23" s="226"/>
      <c r="F23" s="227"/>
    </row>
    <row r="24" spans="2:6" ht="12.75" customHeight="1">
      <c r="B24" s="224"/>
      <c r="C24" s="224"/>
      <c r="D24" s="225"/>
      <c r="E24" s="226"/>
      <c r="F24" s="227"/>
    </row>
    <row r="25" spans="2:6" ht="12.75" customHeight="1">
      <c r="B25" s="224"/>
      <c r="C25" s="224"/>
      <c r="D25" s="225"/>
      <c r="E25" s="226"/>
      <c r="F25" s="227"/>
    </row>
    <row r="26" spans="2:6" ht="12.75" customHeight="1">
      <c r="B26" s="224"/>
      <c r="C26" s="224"/>
      <c r="D26" s="225"/>
      <c r="E26" s="226"/>
      <c r="F26" s="227"/>
    </row>
    <row r="27" spans="2:6" ht="12.75" customHeight="1">
      <c r="B27" s="224"/>
      <c r="C27" s="224"/>
      <c r="D27" s="225"/>
      <c r="E27" s="226"/>
      <c r="F27" s="227"/>
    </row>
    <row r="28" spans="2:6" ht="13.5" customHeight="1">
      <c r="B28" s="231"/>
      <c r="C28" s="231"/>
      <c r="D28" s="232"/>
      <c r="E28" s="233"/>
      <c r="F28" s="232"/>
    </row>
    <row r="35" spans="2:5">
      <c r="B35" s="166"/>
    </row>
    <row r="36" spans="2:5">
      <c r="D36" s="165"/>
      <c r="E36" s="165"/>
    </row>
  </sheetData>
  <mergeCells count="10">
    <mergeCell ref="B12:F14"/>
    <mergeCell ref="G6:G7"/>
    <mergeCell ref="B1:F1"/>
    <mergeCell ref="B3:F3"/>
    <mergeCell ref="B4:F4"/>
    <mergeCell ref="B6:B7"/>
    <mergeCell ref="C6:C7"/>
    <mergeCell ref="D6:D7"/>
    <mergeCell ref="E6:E7"/>
    <mergeCell ref="F6:F7"/>
  </mergeCells>
  <printOptions horizontalCentered="1"/>
  <pageMargins left="0.26" right="0.47" top="0.74803149606299213" bottom="0.74803149606299213" header="0.31496062992125984" footer="0.31496062992125984"/>
  <pageSetup scale="80" orientation="portrait" r:id="rId1"/>
  <headerFooter>
    <oddHeader>&amp;L&amp;"Arial,Normal"&amp;8Estados e Información Contable
Notas de Gestión Administrativa&amp;R&amp;"Arial,Normal"&amp;8 07.GA.8.2</oddHeader>
    <oddFooter>&amp;C“Bajo protesta de decir verdad declaramos que los Estados Financieros y sus notas, son razonablemente correctos y son responsabilidad del emisor”</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H26"/>
  <sheetViews>
    <sheetView zoomScaleNormal="100" workbookViewId="0">
      <selection activeCell="A10" sqref="A10:H13"/>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753</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265"/>
      <c r="B8" s="129"/>
      <c r="C8" s="129"/>
      <c r="D8" s="129"/>
      <c r="E8" s="129"/>
      <c r="F8" s="129"/>
      <c r="G8" s="129"/>
      <c r="H8" s="266"/>
    </row>
    <row r="9" spans="1:8">
      <c r="A9" s="265"/>
      <c r="B9" s="129"/>
      <c r="C9" s="129"/>
      <c r="D9" s="129"/>
      <c r="E9" s="129"/>
      <c r="F9" s="129"/>
      <c r="G9" s="129"/>
      <c r="H9" s="266"/>
    </row>
    <row r="10" spans="1:8">
      <c r="A10" s="1112" t="s">
        <v>1957</v>
      </c>
      <c r="B10" s="1113"/>
      <c r="C10" s="1113"/>
      <c r="D10" s="1113"/>
      <c r="E10" s="1113"/>
      <c r="F10" s="1113"/>
      <c r="G10" s="1113"/>
      <c r="H10" s="1114"/>
    </row>
    <row r="11" spans="1:8">
      <c r="A11" s="1112"/>
      <c r="B11" s="1113"/>
      <c r="C11" s="1113"/>
      <c r="D11" s="1113"/>
      <c r="E11" s="1113"/>
      <c r="F11" s="1113"/>
      <c r="G11" s="1113"/>
      <c r="H11" s="1114"/>
    </row>
    <row r="12" spans="1:8">
      <c r="A12" s="1112"/>
      <c r="B12" s="1113"/>
      <c r="C12" s="1113"/>
      <c r="D12" s="1113"/>
      <c r="E12" s="1113"/>
      <c r="F12" s="1113"/>
      <c r="G12" s="1113"/>
      <c r="H12" s="1114"/>
    </row>
    <row r="13" spans="1:8">
      <c r="A13" s="1112"/>
      <c r="B13" s="1113"/>
      <c r="C13" s="1113"/>
      <c r="D13" s="1113"/>
      <c r="E13" s="1113"/>
      <c r="F13" s="1113"/>
      <c r="G13" s="1113"/>
      <c r="H13" s="1114"/>
    </row>
    <row r="14" spans="1:8">
      <c r="A14" s="265"/>
      <c r="B14" s="129"/>
      <c r="C14" s="129"/>
      <c r="D14" s="129"/>
      <c r="E14" s="129"/>
      <c r="F14" s="129"/>
      <c r="G14" s="129"/>
      <c r="H14" s="266"/>
    </row>
    <row r="15" spans="1:8">
      <c r="A15" s="265"/>
      <c r="B15" s="129"/>
      <c r="C15" s="129"/>
      <c r="D15" s="129"/>
      <c r="E15" s="129"/>
      <c r="F15" s="129"/>
      <c r="G15" s="129"/>
      <c r="H15" s="266"/>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ht="15.75" thickBot="1">
      <c r="A26" s="267"/>
      <c r="B26" s="268"/>
      <c r="C26" s="268"/>
      <c r="D26" s="268"/>
      <c r="E26" s="268"/>
      <c r="F26" s="268"/>
      <c r="G26" s="268"/>
      <c r="H26" s="269"/>
    </row>
  </sheetData>
  <mergeCells count="4">
    <mergeCell ref="A1:H1"/>
    <mergeCell ref="A2:H2"/>
    <mergeCell ref="A3:H3"/>
    <mergeCell ref="A10:H13"/>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Gestión Administrativa&amp;R&amp;"Arial,Normal"&amp;8 7.GA.9</oddHeader>
    <oddFooter>&amp;C“Bajo protesta de decir verdad declaramos que los Estados Financieros y sus notas, son razonablemente correctos y son responsabilidad del emisor”</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O44"/>
  <sheetViews>
    <sheetView zoomScaleNormal="100" workbookViewId="0">
      <selection activeCell="C7" sqref="C7"/>
    </sheetView>
  </sheetViews>
  <sheetFormatPr defaultColWidth="11.43359375" defaultRowHeight="10.5"/>
  <cols>
    <col min="1" max="1" width="2.28515625" style="8" customWidth="1"/>
    <col min="2" max="2" width="47.890625" style="88" customWidth="1"/>
    <col min="3" max="15" width="12.9140625" style="8" customWidth="1"/>
    <col min="16" max="16384" width="11.43359375" style="8"/>
  </cols>
  <sheetData>
    <row r="1" spans="2:15" ht="18.75" customHeight="1">
      <c r="B1" s="994" t="s">
        <v>1591</v>
      </c>
      <c r="C1" s="994"/>
      <c r="D1" s="994"/>
      <c r="E1" s="994"/>
      <c r="F1" s="994"/>
      <c r="G1" s="994"/>
      <c r="H1" s="994"/>
      <c r="I1" s="994"/>
      <c r="J1" s="994"/>
      <c r="K1" s="994"/>
      <c r="L1" s="994"/>
      <c r="M1" s="994"/>
      <c r="N1" s="994"/>
      <c r="O1" s="994"/>
    </row>
    <row r="2" spans="2:15" ht="18.75" customHeight="1">
      <c r="B2" s="994" t="s">
        <v>451</v>
      </c>
      <c r="C2" s="994"/>
      <c r="D2" s="994"/>
      <c r="E2" s="994"/>
      <c r="F2" s="994"/>
      <c r="G2" s="994"/>
      <c r="H2" s="994"/>
      <c r="I2" s="994"/>
      <c r="J2" s="994"/>
      <c r="K2" s="994"/>
      <c r="L2" s="994"/>
      <c r="M2" s="994"/>
      <c r="N2" s="994"/>
      <c r="O2" s="994"/>
    </row>
    <row r="3" spans="2:15" ht="18.75" customHeight="1">
      <c r="B3" s="994" t="s">
        <v>1592</v>
      </c>
      <c r="C3" s="994"/>
      <c r="D3" s="994"/>
      <c r="E3" s="994"/>
      <c r="F3" s="994"/>
      <c r="G3" s="994"/>
      <c r="H3" s="994"/>
      <c r="I3" s="994"/>
      <c r="J3" s="994"/>
      <c r="K3" s="994"/>
      <c r="L3" s="994"/>
      <c r="M3" s="994"/>
      <c r="N3" s="994"/>
      <c r="O3" s="994"/>
    </row>
    <row r="4" spans="2:15" ht="6.75" customHeight="1">
      <c r="H4" s="16"/>
    </row>
    <row r="5" spans="2:15" ht="13.5">
      <c r="D5" s="89"/>
      <c r="E5" s="89"/>
      <c r="F5" s="89"/>
      <c r="G5" s="89"/>
      <c r="H5" s="90"/>
    </row>
    <row r="6" spans="2:15" s="29" customFormat="1" ht="12.75">
      <c r="B6" s="167" t="s">
        <v>263</v>
      </c>
      <c r="C6" s="92" t="s">
        <v>754</v>
      </c>
      <c r="D6" s="92" t="s">
        <v>755</v>
      </c>
      <c r="E6" s="92" t="s">
        <v>756</v>
      </c>
      <c r="F6" s="92" t="s">
        <v>757</v>
      </c>
      <c r="G6" s="92" t="s">
        <v>758</v>
      </c>
      <c r="H6" s="92" t="s">
        <v>759</v>
      </c>
      <c r="I6" s="92" t="s">
        <v>760</v>
      </c>
      <c r="J6" s="92" t="s">
        <v>761</v>
      </c>
      <c r="K6" s="92" t="s">
        <v>762</v>
      </c>
      <c r="L6" s="92" t="s">
        <v>763</v>
      </c>
      <c r="M6" s="92" t="s">
        <v>764</v>
      </c>
      <c r="N6" s="92" t="s">
        <v>765</v>
      </c>
      <c r="O6" s="92" t="s">
        <v>281</v>
      </c>
    </row>
    <row r="7" spans="2:15" ht="15.75" customHeight="1">
      <c r="B7" s="93" t="s">
        <v>129</v>
      </c>
      <c r="C7" s="620">
        <f>172796.06+0+6803.32+20206.62</f>
        <v>199806</v>
      </c>
      <c r="D7" s="620">
        <f>93395.5+14572+41674.97+76253.53</f>
        <v>225896</v>
      </c>
      <c r="E7" s="620">
        <f>44874.35+6469+12657.73+46203.92</f>
        <v>110205</v>
      </c>
      <c r="F7" s="620">
        <f>15419+3820+425.64+2350.36</f>
        <v>22015</v>
      </c>
      <c r="G7" s="620">
        <f>5977.62+1745+620.51+2150.87</f>
        <v>10494</v>
      </c>
      <c r="H7" s="620">
        <f>2940.81+2345+1469.08+5237.11</f>
        <v>11992</v>
      </c>
      <c r="I7" s="620">
        <f>7190.38+780+284.74+1670.88</f>
        <v>9926</v>
      </c>
      <c r="J7" s="620">
        <f>3692.42+80923+5336+9718.58</f>
        <v>99670</v>
      </c>
      <c r="K7" s="620">
        <f>-13788.5+5205+35570.85+19124.65</f>
        <v>46112</v>
      </c>
      <c r="L7" s="620">
        <f>4447.85+7396+356.24+1468.91</f>
        <v>13669</v>
      </c>
      <c r="M7" s="620">
        <f>5945.16+3431+415.22+868.62</f>
        <v>10660</v>
      </c>
      <c r="N7" s="620">
        <f>1438.65+2520+223.11+915.24</f>
        <v>5097</v>
      </c>
      <c r="O7" s="624">
        <f>SUM(C7:N7)</f>
        <v>765542</v>
      </c>
    </row>
    <row r="8" spans="2:15" ht="15.75" customHeight="1">
      <c r="B8" s="93" t="s">
        <v>222</v>
      </c>
      <c r="C8" s="620">
        <v>0</v>
      </c>
      <c r="D8" s="620">
        <v>0</v>
      </c>
      <c r="E8" s="620">
        <v>0</v>
      </c>
      <c r="F8" s="620">
        <v>0</v>
      </c>
      <c r="G8" s="620">
        <v>0</v>
      </c>
      <c r="H8" s="620">
        <v>0</v>
      </c>
      <c r="I8" s="620">
        <v>0</v>
      </c>
      <c r="J8" s="620">
        <v>0</v>
      </c>
      <c r="K8" s="620">
        <v>0</v>
      </c>
      <c r="L8" s="620">
        <v>0</v>
      </c>
      <c r="M8" s="620">
        <v>0</v>
      </c>
      <c r="N8" s="620">
        <v>0</v>
      </c>
      <c r="O8" s="624">
        <f t="shared" ref="O8:O19" si="0">SUM(C8:N8)</f>
        <v>0</v>
      </c>
    </row>
    <row r="9" spans="2:15" ht="15.75" customHeight="1">
      <c r="B9" s="93" t="s">
        <v>133</v>
      </c>
      <c r="C9" s="620">
        <v>0</v>
      </c>
      <c r="D9" s="620">
        <v>0</v>
      </c>
      <c r="E9" s="620">
        <v>0</v>
      </c>
      <c r="F9" s="620">
        <v>0</v>
      </c>
      <c r="G9" s="620">
        <v>0</v>
      </c>
      <c r="H9" s="620">
        <v>0</v>
      </c>
      <c r="I9" s="620">
        <v>0</v>
      </c>
      <c r="J9" s="620">
        <v>0</v>
      </c>
      <c r="K9" s="620">
        <v>0</v>
      </c>
      <c r="L9" s="620">
        <v>0</v>
      </c>
      <c r="M9" s="620">
        <v>0</v>
      </c>
      <c r="N9" s="620">
        <v>0</v>
      </c>
      <c r="O9" s="624">
        <f t="shared" si="0"/>
        <v>0</v>
      </c>
    </row>
    <row r="10" spans="2:15" ht="12.75">
      <c r="B10" s="94" t="s">
        <v>135</v>
      </c>
      <c r="C10" s="620">
        <v>1432</v>
      </c>
      <c r="D10" s="620">
        <v>8132</v>
      </c>
      <c r="E10" s="620">
        <v>5936</v>
      </c>
      <c r="F10" s="620">
        <v>10076</v>
      </c>
      <c r="G10" s="620">
        <v>3076</v>
      </c>
      <c r="H10" s="620">
        <v>3685</v>
      </c>
      <c r="I10" s="620">
        <v>7762</v>
      </c>
      <c r="J10" s="620">
        <v>9651</v>
      </c>
      <c r="K10" s="620">
        <v>15959</v>
      </c>
      <c r="L10" s="620">
        <v>2787</v>
      </c>
      <c r="M10" s="620">
        <v>4642</v>
      </c>
      <c r="N10" s="620">
        <v>1911</v>
      </c>
      <c r="O10" s="624">
        <f>SUM(C10:N10)</f>
        <v>75049</v>
      </c>
    </row>
    <row r="11" spans="2:15" ht="15.75" customHeight="1">
      <c r="B11" s="93" t="s">
        <v>277</v>
      </c>
      <c r="C11" s="620">
        <v>343.79</v>
      </c>
      <c r="D11" s="620">
        <v>757.31</v>
      </c>
      <c r="E11" s="620">
        <v>1178.6199999999999</v>
      </c>
      <c r="F11" s="620">
        <v>1273.9000000000001</v>
      </c>
      <c r="G11" s="620">
        <v>1579.4</v>
      </c>
      <c r="H11" s="624">
        <v>1423.88</v>
      </c>
      <c r="I11" s="624">
        <v>1342.89</v>
      </c>
      <c r="J11" s="624">
        <v>1201.07</v>
      </c>
      <c r="K11" s="624">
        <v>1045.3900000000001</v>
      </c>
      <c r="L11" s="624">
        <v>1315.24</v>
      </c>
      <c r="M11" s="624">
        <v>1420.39</v>
      </c>
      <c r="N11" s="624">
        <v>696.11</v>
      </c>
      <c r="O11" s="624">
        <f t="shared" si="0"/>
        <v>13577.99</v>
      </c>
    </row>
    <row r="12" spans="2:15" ht="15.75" customHeight="1">
      <c r="B12" s="93" t="s">
        <v>278</v>
      </c>
      <c r="C12" s="620">
        <v>0</v>
      </c>
      <c r="D12" s="620">
        <v>0</v>
      </c>
      <c r="E12" s="620">
        <v>0</v>
      </c>
      <c r="F12" s="620">
        <v>0</v>
      </c>
      <c r="G12" s="620">
        <v>0</v>
      </c>
      <c r="H12" s="620">
        <v>0</v>
      </c>
      <c r="I12" s="620">
        <v>0</v>
      </c>
      <c r="J12" s="620">
        <v>0</v>
      </c>
      <c r="K12" s="620">
        <v>0</v>
      </c>
      <c r="L12" s="620">
        <v>0</v>
      </c>
      <c r="M12" s="620">
        <v>0</v>
      </c>
      <c r="N12" s="620">
        <v>0</v>
      </c>
      <c r="O12" s="624">
        <f t="shared" si="0"/>
        <v>0</v>
      </c>
    </row>
    <row r="13" spans="2:15" s="18" customFormat="1" ht="15.75" customHeight="1">
      <c r="B13" s="93" t="s">
        <v>279</v>
      </c>
      <c r="C13" s="620">
        <v>0</v>
      </c>
      <c r="D13" s="620">
        <v>0</v>
      </c>
      <c r="E13" s="620">
        <v>0</v>
      </c>
      <c r="F13" s="620">
        <v>0</v>
      </c>
      <c r="G13" s="620">
        <v>0</v>
      </c>
      <c r="H13" s="620">
        <v>0</v>
      </c>
      <c r="I13" s="620">
        <v>0</v>
      </c>
      <c r="J13" s="620">
        <v>0</v>
      </c>
      <c r="K13" s="620">
        <v>0</v>
      </c>
      <c r="L13" s="620">
        <v>0</v>
      </c>
      <c r="M13" s="620">
        <v>0</v>
      </c>
      <c r="N13" s="620">
        <v>0</v>
      </c>
      <c r="O13" s="624">
        <f t="shared" si="0"/>
        <v>0</v>
      </c>
    </row>
    <row r="14" spans="2:15" s="18" customFormat="1" ht="15.75" customHeight="1">
      <c r="B14" s="93" t="s">
        <v>141</v>
      </c>
      <c r="C14" s="621"/>
      <c r="D14" s="621"/>
      <c r="E14" s="621"/>
      <c r="F14" s="621"/>
      <c r="G14" s="621"/>
      <c r="H14" s="621"/>
      <c r="I14" s="621"/>
      <c r="J14" s="621"/>
      <c r="K14" s="621"/>
      <c r="L14" s="621"/>
      <c r="M14" s="621"/>
      <c r="N14" s="621"/>
      <c r="O14" s="624"/>
    </row>
    <row r="15" spans="2:15" s="18" customFormat="1" ht="15.75" customHeight="1">
      <c r="B15" s="97" t="s">
        <v>595</v>
      </c>
      <c r="C15" s="620">
        <v>1914795.79</v>
      </c>
      <c r="D15" s="620">
        <v>3092872.89</v>
      </c>
      <c r="E15" s="620">
        <v>2963018.75</v>
      </c>
      <c r="F15" s="620">
        <v>2054492.17</v>
      </c>
      <c r="G15" s="620">
        <v>3978909.92</v>
      </c>
      <c r="H15" s="620">
        <v>2249050.56</v>
      </c>
      <c r="I15" s="620">
        <v>1569205.57</v>
      </c>
      <c r="J15" s="620">
        <v>3088781.4</v>
      </c>
      <c r="K15" s="620">
        <v>2215437.71</v>
      </c>
      <c r="L15" s="620">
        <v>2167936.13</v>
      </c>
      <c r="M15" s="620">
        <v>2407053.77</v>
      </c>
      <c r="N15" s="620">
        <v>2218931.67</v>
      </c>
      <c r="O15" s="624">
        <f t="shared" si="0"/>
        <v>29920486.329999998</v>
      </c>
    </row>
    <row r="16" spans="2:15" s="18" customFormat="1" ht="15.75" customHeight="1">
      <c r="B16" s="97" t="s">
        <v>594</v>
      </c>
      <c r="C16" s="620">
        <v>1242389</v>
      </c>
      <c r="D16" s="620">
        <v>1242389</v>
      </c>
      <c r="E16" s="620">
        <v>1250033.04</v>
      </c>
      <c r="F16" s="620">
        <v>1244937</v>
      </c>
      <c r="G16" s="620">
        <v>1244937</v>
      </c>
      <c r="H16" s="620">
        <v>1244937</v>
      </c>
      <c r="I16" s="620">
        <v>1244937</v>
      </c>
      <c r="J16" s="620">
        <v>1244937</v>
      </c>
      <c r="K16" s="620">
        <v>1244937</v>
      </c>
      <c r="L16" s="620">
        <v>1244935</v>
      </c>
      <c r="M16" s="620">
        <v>263815</v>
      </c>
      <c r="N16" s="620">
        <v>263813</v>
      </c>
      <c r="O16" s="624">
        <f t="shared" si="0"/>
        <v>12976996.039999999</v>
      </c>
    </row>
    <row r="17" spans="2:15" s="18" customFormat="1" ht="15.75" customHeight="1">
      <c r="B17" s="93" t="s">
        <v>161</v>
      </c>
      <c r="C17" s="621"/>
      <c r="D17" s="621"/>
      <c r="E17" s="621"/>
      <c r="F17" s="621"/>
      <c r="G17" s="621"/>
      <c r="H17" s="621"/>
      <c r="I17" s="621"/>
      <c r="J17" s="621"/>
      <c r="K17" s="621"/>
      <c r="L17" s="621"/>
      <c r="M17" s="621"/>
      <c r="N17" s="621"/>
      <c r="O17" s="624"/>
    </row>
    <row r="18" spans="2:15" s="18" customFormat="1" ht="15.75" customHeight="1">
      <c r="B18" s="97" t="s">
        <v>595</v>
      </c>
      <c r="C18" s="620">
        <v>0</v>
      </c>
      <c r="D18" s="620">
        <v>0</v>
      </c>
      <c r="E18" s="620">
        <v>0</v>
      </c>
      <c r="F18" s="620">
        <v>0</v>
      </c>
      <c r="G18" s="620">
        <v>0</v>
      </c>
      <c r="H18" s="620">
        <v>0</v>
      </c>
      <c r="I18" s="620">
        <v>0</v>
      </c>
      <c r="J18" s="620">
        <v>0</v>
      </c>
      <c r="K18" s="620">
        <v>0</v>
      </c>
      <c r="L18" s="620">
        <v>0</v>
      </c>
      <c r="M18" s="620">
        <v>0</v>
      </c>
      <c r="N18" s="620">
        <v>0</v>
      </c>
      <c r="O18" s="624">
        <f t="shared" si="0"/>
        <v>0</v>
      </c>
    </row>
    <row r="19" spans="2:15" s="18" customFormat="1" ht="15.75" customHeight="1">
      <c r="B19" s="97" t="s">
        <v>594</v>
      </c>
      <c r="C19" s="620">
        <v>0</v>
      </c>
      <c r="D19" s="620">
        <v>0</v>
      </c>
      <c r="E19" s="620">
        <v>0</v>
      </c>
      <c r="F19" s="620">
        <v>0</v>
      </c>
      <c r="G19" s="620">
        <v>0</v>
      </c>
      <c r="H19" s="620">
        <v>0</v>
      </c>
      <c r="I19" s="620">
        <v>0</v>
      </c>
      <c r="J19" s="620">
        <v>0</v>
      </c>
      <c r="K19" s="620">
        <v>0</v>
      </c>
      <c r="L19" s="620">
        <v>0</v>
      </c>
      <c r="M19" s="620">
        <v>0</v>
      </c>
      <c r="N19" s="620">
        <v>0</v>
      </c>
      <c r="O19" s="624">
        <f t="shared" si="0"/>
        <v>0</v>
      </c>
    </row>
    <row r="20" spans="2:15" ht="12.75">
      <c r="B20" s="93" t="s">
        <v>280</v>
      </c>
      <c r="C20" s="620"/>
      <c r="D20" s="620"/>
      <c r="E20" s="620"/>
      <c r="F20" s="620"/>
      <c r="G20" s="620"/>
      <c r="H20" s="620"/>
      <c r="I20" s="620"/>
      <c r="J20" s="620"/>
      <c r="K20" s="620"/>
      <c r="L20" s="620"/>
      <c r="M20" s="620"/>
      <c r="N20" s="620"/>
      <c r="O20" s="624"/>
    </row>
    <row r="21" spans="2:15">
      <c r="E21" s="98"/>
      <c r="F21" s="98"/>
      <c r="G21" s="98"/>
      <c r="O21" s="820"/>
    </row>
    <row r="22" spans="2:15" ht="12.75">
      <c r="B22" s="103"/>
      <c r="E22" s="98"/>
      <c r="F22" s="98"/>
      <c r="G22" s="98"/>
    </row>
    <row r="23" spans="2:15">
      <c r="E23" s="98"/>
      <c r="F23" s="98"/>
      <c r="G23" s="98"/>
    </row>
    <row r="24" spans="2:15">
      <c r="E24" s="98"/>
      <c r="F24" s="98"/>
      <c r="G24" s="98"/>
    </row>
    <row r="35" ht="20.25" customHeight="1"/>
    <row r="36" ht="20.25" customHeight="1"/>
    <row r="37" ht="20.25" customHeight="1"/>
    <row r="38" ht="20.25" customHeight="1"/>
    <row r="39" ht="20.25" customHeight="1"/>
    <row r="40" ht="20.25" customHeight="1"/>
    <row r="41" ht="20.25" customHeight="1"/>
    <row r="42" ht="20.25" customHeight="1"/>
    <row r="43" ht="20.25" customHeight="1"/>
    <row r="44" ht="11.25" customHeight="1"/>
  </sheetData>
  <mergeCells count="3">
    <mergeCell ref="B1:O1"/>
    <mergeCell ref="B2:O2"/>
    <mergeCell ref="B3:O3"/>
  </mergeCells>
  <printOptions horizontalCentered="1"/>
  <pageMargins left="0.43307086614173229" right="0.43307086614173229" top="0.51181102362204722" bottom="0.35433070866141736" header="0.31496062992125984" footer="0.31496062992125984"/>
  <pageSetup scale="61" fitToHeight="0" orientation="landscape" r:id="rId1"/>
  <headerFooter>
    <oddHeader>&amp;L&amp;"Arial,Normal"&amp;8Estados de Información Contable
Notas de Gestión Administrativa&amp;R&amp;"Arial,Normal"&amp;8 07.GA.10</oddHeader>
    <oddFooter>&amp;C“Bajo protesta de decir verdad declaramos que los Estados Financieros y sus notas, son razonablemente correctos y son responsabilidad del emisor”</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28"/>
  <sheetViews>
    <sheetView zoomScaleNormal="100" workbookViewId="0">
      <selection activeCell="A9" sqref="A9"/>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968</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819" t="s">
        <v>2216</v>
      </c>
      <c r="B8" s="129"/>
      <c r="C8" s="129"/>
      <c r="D8" s="129"/>
      <c r="E8" s="129"/>
      <c r="F8" s="129"/>
      <c r="G8" s="129"/>
      <c r="H8" s="266"/>
    </row>
    <row r="9" spans="1:8">
      <c r="A9" s="265"/>
      <c r="B9" s="129"/>
      <c r="C9" s="129"/>
      <c r="D9" s="129"/>
      <c r="E9" s="129"/>
      <c r="F9" s="129"/>
      <c r="G9" s="129"/>
      <c r="H9" s="266"/>
    </row>
    <row r="10" spans="1:8">
      <c r="A10" s="265"/>
      <c r="B10" s="129"/>
      <c r="C10" s="129"/>
      <c r="D10" s="129"/>
      <c r="E10" s="129"/>
      <c r="F10" s="129"/>
      <c r="G10" s="129"/>
      <c r="H10" s="266"/>
    </row>
    <row r="11" spans="1:8">
      <c r="A11" s="265"/>
      <c r="B11" s="129"/>
      <c r="C11" s="129"/>
      <c r="D11" s="129"/>
      <c r="E11" s="129"/>
      <c r="F11" s="129"/>
      <c r="G11" s="129"/>
      <c r="H11" s="266"/>
    </row>
    <row r="12" spans="1:8">
      <c r="A12" s="265"/>
      <c r="B12" s="129"/>
      <c r="C12" s="129"/>
      <c r="D12" s="129"/>
      <c r="E12" s="129"/>
      <c r="F12" s="129"/>
      <c r="G12" s="129"/>
      <c r="H12" s="266"/>
    </row>
    <row r="13" spans="1:8">
      <c r="A13" s="265"/>
      <c r="B13" s="129"/>
      <c r="C13" s="129"/>
      <c r="D13" s="129"/>
      <c r="E13" s="129"/>
      <c r="F13" s="129"/>
      <c r="G13" s="129"/>
      <c r="H13" s="266"/>
    </row>
    <row r="14" spans="1:8">
      <c r="A14" s="265"/>
      <c r="B14" s="129"/>
      <c r="C14" s="129"/>
      <c r="D14" s="129"/>
      <c r="E14" s="129"/>
      <c r="F14" s="129"/>
      <c r="G14" s="129"/>
      <c r="H14" s="266"/>
    </row>
    <row r="15" spans="1:8">
      <c r="A15" s="265"/>
      <c r="B15" s="129"/>
      <c r="C15" s="129"/>
      <c r="D15" s="129"/>
      <c r="E15" s="129"/>
      <c r="F15" s="129"/>
      <c r="G15" s="129"/>
      <c r="H15" s="266"/>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ht="15.75" thickBot="1">
      <c r="A28" s="267"/>
      <c r="B28" s="268"/>
      <c r="C28" s="268"/>
      <c r="D28" s="268"/>
      <c r="E28" s="268"/>
      <c r="F28" s="268"/>
      <c r="G28" s="268"/>
      <c r="H28" s="269"/>
    </row>
  </sheetData>
  <mergeCells count="3">
    <mergeCell ref="A1:H1"/>
    <mergeCell ref="A2:H2"/>
    <mergeCell ref="A3:H3"/>
  </mergeCells>
  <pageMargins left="0.70866141732283472" right="0.70866141732283472" top="0.74803149606299213" bottom="0.74803149606299213" header="0.31496062992125984" footer="0.31496062992125984"/>
  <pageSetup fitToHeight="0" orientation="portrait" r:id="rId1"/>
  <headerFooter>
    <oddHeader>&amp;L&amp;"Arial,Normal"&amp;8Estados e Información Contable
Notas de Gestión Administrativa&amp;R&amp;"Arial,Normal"&amp;8 7.GA.11</oddHeader>
    <oddFooter>&amp;C“Bajo protesta de decir verdad declaramos que los Estados Financieros y sus notas, son razonablemente correctos y son responsabilidad del emisor”</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28"/>
  <sheetViews>
    <sheetView zoomScaleNormal="100" workbookViewId="0">
      <selection activeCell="A10" sqref="A10:H13"/>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766</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265"/>
      <c r="B8" s="129"/>
      <c r="C8" s="129"/>
      <c r="D8" s="129"/>
      <c r="E8" s="129"/>
      <c r="F8" s="129"/>
      <c r="G8" s="129"/>
      <c r="H8" s="266"/>
    </row>
    <row r="9" spans="1:8">
      <c r="A9" s="265"/>
      <c r="B9" s="129"/>
      <c r="C9" s="129"/>
      <c r="D9" s="129"/>
      <c r="E9" s="129"/>
      <c r="F9" s="129"/>
      <c r="G9" s="129"/>
      <c r="H9" s="266"/>
    </row>
    <row r="10" spans="1:8">
      <c r="A10" s="1112" t="s">
        <v>1957</v>
      </c>
      <c r="B10" s="1113"/>
      <c r="C10" s="1113"/>
      <c r="D10" s="1113"/>
      <c r="E10" s="1113"/>
      <c r="F10" s="1113"/>
      <c r="G10" s="1113"/>
      <c r="H10" s="1114"/>
    </row>
    <row r="11" spans="1:8">
      <c r="A11" s="1112"/>
      <c r="B11" s="1113"/>
      <c r="C11" s="1113"/>
      <c r="D11" s="1113"/>
      <c r="E11" s="1113"/>
      <c r="F11" s="1113"/>
      <c r="G11" s="1113"/>
      <c r="H11" s="1114"/>
    </row>
    <row r="12" spans="1:8">
      <c r="A12" s="1112"/>
      <c r="B12" s="1113"/>
      <c r="C12" s="1113"/>
      <c r="D12" s="1113"/>
      <c r="E12" s="1113"/>
      <c r="F12" s="1113"/>
      <c r="G12" s="1113"/>
      <c r="H12" s="1114"/>
    </row>
    <row r="13" spans="1:8">
      <c r="A13" s="1112"/>
      <c r="B13" s="1113"/>
      <c r="C13" s="1113"/>
      <c r="D13" s="1113"/>
      <c r="E13" s="1113"/>
      <c r="F13" s="1113"/>
      <c r="G13" s="1113"/>
      <c r="H13" s="1114"/>
    </row>
    <row r="14" spans="1:8">
      <c r="A14" s="265"/>
      <c r="B14" s="129"/>
      <c r="C14" s="129"/>
      <c r="D14" s="129"/>
      <c r="E14" s="129"/>
      <c r="F14" s="129"/>
      <c r="G14" s="129"/>
      <c r="H14" s="266"/>
    </row>
    <row r="15" spans="1:8">
      <c r="A15" s="265"/>
      <c r="B15" s="129"/>
      <c r="C15" s="129"/>
      <c r="D15" s="129"/>
      <c r="E15" s="129"/>
      <c r="F15" s="129"/>
      <c r="G15" s="129"/>
      <c r="H15" s="266"/>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ht="15.75" thickBot="1">
      <c r="A28" s="267"/>
      <c r="B28" s="268"/>
      <c r="C28" s="268"/>
      <c r="D28" s="268"/>
      <c r="E28" s="268"/>
      <c r="F28" s="268"/>
      <c r="G28" s="268"/>
      <c r="H28" s="269"/>
    </row>
  </sheetData>
  <mergeCells count="4">
    <mergeCell ref="A1:H1"/>
    <mergeCell ref="A2:H2"/>
    <mergeCell ref="A3:H3"/>
    <mergeCell ref="A10:H13"/>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Gestión Administrativa&amp;R&amp;"Arial,Normal"&amp;8 7.GA.12</oddHeader>
    <oddFooter>&amp;C“Bajo protesta de decir verdad declaramos que los Estados Financieros y sus notas, son razonablemente correctos y son responsabilidad del emisor”</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H27"/>
  <sheetViews>
    <sheetView zoomScaleNormal="100" workbookViewId="0">
      <selection activeCell="A9" sqref="A9:H12"/>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767</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265"/>
      <c r="B8" s="129"/>
      <c r="C8" s="129"/>
      <c r="D8" s="129"/>
      <c r="E8" s="129"/>
      <c r="F8" s="129"/>
      <c r="G8" s="129"/>
      <c r="H8" s="266"/>
    </row>
    <row r="9" spans="1:8">
      <c r="A9" s="1112" t="s">
        <v>1957</v>
      </c>
      <c r="B9" s="1113"/>
      <c r="C9" s="1113"/>
      <c r="D9" s="1113"/>
      <c r="E9" s="1113"/>
      <c r="F9" s="1113"/>
      <c r="G9" s="1113"/>
      <c r="H9" s="1114"/>
    </row>
    <row r="10" spans="1:8">
      <c r="A10" s="1112"/>
      <c r="B10" s="1113"/>
      <c r="C10" s="1113"/>
      <c r="D10" s="1113"/>
      <c r="E10" s="1113"/>
      <c r="F10" s="1113"/>
      <c r="G10" s="1113"/>
      <c r="H10" s="1114"/>
    </row>
    <row r="11" spans="1:8">
      <c r="A11" s="1112"/>
      <c r="B11" s="1113"/>
      <c r="C11" s="1113"/>
      <c r="D11" s="1113"/>
      <c r="E11" s="1113"/>
      <c r="F11" s="1113"/>
      <c r="G11" s="1113"/>
      <c r="H11" s="1114"/>
    </row>
    <row r="12" spans="1:8">
      <c r="A12" s="1112"/>
      <c r="B12" s="1113"/>
      <c r="C12" s="1113"/>
      <c r="D12" s="1113"/>
      <c r="E12" s="1113"/>
      <c r="F12" s="1113"/>
      <c r="G12" s="1113"/>
      <c r="H12" s="1114"/>
    </row>
    <row r="13" spans="1:8">
      <c r="A13" s="265"/>
      <c r="B13" s="129"/>
      <c r="C13" s="129"/>
      <c r="D13" s="129"/>
      <c r="E13" s="129"/>
      <c r="F13" s="129"/>
      <c r="G13" s="129"/>
      <c r="H13" s="266"/>
    </row>
    <row r="14" spans="1:8">
      <c r="A14" s="265"/>
      <c r="B14" s="129"/>
      <c r="C14" s="129"/>
      <c r="D14" s="129"/>
      <c r="E14" s="129"/>
      <c r="F14" s="129"/>
      <c r="G14" s="129"/>
      <c r="H14" s="266"/>
    </row>
    <row r="15" spans="1:8">
      <c r="A15" s="265"/>
      <c r="B15" s="129"/>
      <c r="C15" s="129"/>
      <c r="D15" s="129"/>
      <c r="E15" s="129"/>
      <c r="F15" s="129"/>
      <c r="G15" s="129"/>
      <c r="H15" s="266"/>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ht="15.75" thickBot="1">
      <c r="A27" s="267"/>
      <c r="B27" s="268"/>
      <c r="C27" s="268"/>
      <c r="D27" s="268"/>
      <c r="E27" s="268"/>
      <c r="F27" s="268"/>
      <c r="G27" s="268"/>
      <c r="H27" s="269"/>
    </row>
  </sheetData>
  <mergeCells count="4">
    <mergeCell ref="A1:H1"/>
    <mergeCell ref="A2:H2"/>
    <mergeCell ref="A3:H3"/>
    <mergeCell ref="A9:H12"/>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Gestión Administrativa&amp;R&amp;"Arial,Normal"&amp;8 7.GA.13</oddHeader>
    <oddFooter>&amp;C“Bajo protesta de decir verdad declaramos que los Estados Financieros y sus notas, son razonablemente correctos y son responsabilidad del emisor”</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23"/>
  <sheetViews>
    <sheetView zoomScaleNormal="100" workbookViewId="0">
      <selection activeCell="A8" sqref="A8:H11"/>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768</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1112" t="s">
        <v>1957</v>
      </c>
      <c r="B8" s="1113"/>
      <c r="C8" s="1113"/>
      <c r="D8" s="1113"/>
      <c r="E8" s="1113"/>
      <c r="F8" s="1113"/>
      <c r="G8" s="1113"/>
      <c r="H8" s="1114"/>
    </row>
    <row r="9" spans="1:8">
      <c r="A9" s="1112"/>
      <c r="B9" s="1113"/>
      <c r="C9" s="1113"/>
      <c r="D9" s="1113"/>
      <c r="E9" s="1113"/>
      <c r="F9" s="1113"/>
      <c r="G9" s="1113"/>
      <c r="H9" s="1114"/>
    </row>
    <row r="10" spans="1:8">
      <c r="A10" s="1112"/>
      <c r="B10" s="1113"/>
      <c r="C10" s="1113"/>
      <c r="D10" s="1113"/>
      <c r="E10" s="1113"/>
      <c r="F10" s="1113"/>
      <c r="G10" s="1113"/>
      <c r="H10" s="1114"/>
    </row>
    <row r="11" spans="1:8">
      <c r="A11" s="1112"/>
      <c r="B11" s="1113"/>
      <c r="C11" s="1113"/>
      <c r="D11" s="1113"/>
      <c r="E11" s="1113"/>
      <c r="F11" s="1113"/>
      <c r="G11" s="1113"/>
      <c r="H11" s="1114"/>
    </row>
    <row r="12" spans="1:8">
      <c r="A12" s="265"/>
      <c r="B12" s="129"/>
      <c r="C12" s="129"/>
      <c r="D12" s="129"/>
      <c r="E12" s="129"/>
      <c r="F12" s="129"/>
      <c r="G12" s="129"/>
      <c r="H12" s="266"/>
    </row>
    <row r="13" spans="1:8">
      <c r="A13" s="265"/>
      <c r="B13" s="129"/>
      <c r="C13" s="129"/>
      <c r="D13" s="129"/>
      <c r="E13" s="129"/>
      <c r="F13" s="129"/>
      <c r="G13" s="129"/>
      <c r="H13" s="266"/>
    </row>
    <row r="14" spans="1:8">
      <c r="A14" s="265"/>
      <c r="B14" s="129"/>
      <c r="C14" s="129"/>
      <c r="D14" s="129"/>
      <c r="E14" s="129"/>
      <c r="F14" s="129"/>
      <c r="G14" s="129"/>
      <c r="H14" s="266"/>
    </row>
    <row r="15" spans="1:8">
      <c r="A15" s="265"/>
      <c r="B15" s="129"/>
      <c r="C15" s="129"/>
      <c r="D15" s="129"/>
      <c r="E15" s="129"/>
      <c r="F15" s="129"/>
      <c r="G15" s="129"/>
      <c r="H15" s="266"/>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ht="15.75" thickBot="1">
      <c r="A23" s="267"/>
      <c r="B23" s="268"/>
      <c r="C23" s="268"/>
      <c r="D23" s="268"/>
      <c r="E23" s="268"/>
      <c r="F23" s="268"/>
      <c r="G23" s="268"/>
      <c r="H23" s="269"/>
    </row>
  </sheetData>
  <mergeCells count="4">
    <mergeCell ref="A1:H1"/>
    <mergeCell ref="A2:H2"/>
    <mergeCell ref="A3:H3"/>
    <mergeCell ref="A8:H11"/>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Gestión Administrativa&amp;R&amp;"Arial,Normal"&amp;8 7.GA.14</oddHeader>
    <oddFooter>&amp;C“Bajo protesta de decir verdad declaramos que los Estados Financieros y sus notas, son razonablemente correctos y son responsabilidad del emisor”</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29"/>
  <sheetViews>
    <sheetView zoomScaleNormal="100" workbookViewId="0">
      <selection activeCell="J27" sqref="J27"/>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769</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265"/>
      <c r="B8" s="129"/>
      <c r="C8" s="129"/>
      <c r="D8" s="129"/>
      <c r="E8" s="129"/>
      <c r="F8" s="129"/>
      <c r="G8" s="129"/>
      <c r="H8" s="266"/>
    </row>
    <row r="9" spans="1:8">
      <c r="A9" s="265"/>
      <c r="B9" s="129"/>
      <c r="C9" s="129"/>
      <c r="D9" s="129"/>
      <c r="E9" s="129"/>
      <c r="F9" s="129"/>
      <c r="G9" s="129"/>
      <c r="H9" s="266"/>
    </row>
    <row r="10" spans="1:8">
      <c r="A10" s="1112" t="s">
        <v>1957</v>
      </c>
      <c r="B10" s="1113"/>
      <c r="C10" s="1113"/>
      <c r="D10" s="1113"/>
      <c r="E10" s="1113"/>
      <c r="F10" s="1113"/>
      <c r="G10" s="1113"/>
      <c r="H10" s="1114"/>
    </row>
    <row r="11" spans="1:8">
      <c r="A11" s="1112"/>
      <c r="B11" s="1113"/>
      <c r="C11" s="1113"/>
      <c r="D11" s="1113"/>
      <c r="E11" s="1113"/>
      <c r="F11" s="1113"/>
      <c r="G11" s="1113"/>
      <c r="H11" s="1114"/>
    </row>
    <row r="12" spans="1:8">
      <c r="A12" s="1112"/>
      <c r="B12" s="1113"/>
      <c r="C12" s="1113"/>
      <c r="D12" s="1113"/>
      <c r="E12" s="1113"/>
      <c r="F12" s="1113"/>
      <c r="G12" s="1113"/>
      <c r="H12" s="1114"/>
    </row>
    <row r="13" spans="1:8">
      <c r="A13" s="1112"/>
      <c r="B13" s="1113"/>
      <c r="C13" s="1113"/>
      <c r="D13" s="1113"/>
      <c r="E13" s="1113"/>
      <c r="F13" s="1113"/>
      <c r="G13" s="1113"/>
      <c r="H13" s="1114"/>
    </row>
    <row r="14" spans="1:8">
      <c r="A14" s="265"/>
      <c r="B14" s="129"/>
      <c r="C14" s="129"/>
      <c r="D14" s="129"/>
      <c r="E14" s="129"/>
      <c r="F14" s="129"/>
      <c r="G14" s="129"/>
      <c r="H14" s="266"/>
    </row>
    <row r="15" spans="1:8">
      <c r="A15" s="265"/>
      <c r="B15" s="129"/>
      <c r="C15" s="129"/>
      <c r="D15" s="129"/>
      <c r="E15" s="129"/>
      <c r="F15" s="129"/>
      <c r="G15" s="129"/>
      <c r="H15" s="266"/>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c r="A28" s="265"/>
      <c r="B28" s="129"/>
      <c r="C28" s="129"/>
      <c r="D28" s="129"/>
      <c r="E28" s="129"/>
      <c r="F28" s="129"/>
      <c r="G28" s="129"/>
      <c r="H28" s="266"/>
    </row>
    <row r="29" spans="1:8" ht="15.75" thickBot="1">
      <c r="A29" s="267"/>
      <c r="B29" s="268"/>
      <c r="C29" s="268"/>
      <c r="D29" s="268"/>
      <c r="E29" s="268"/>
      <c r="F29" s="268"/>
      <c r="G29" s="268"/>
      <c r="H29" s="269"/>
    </row>
  </sheetData>
  <mergeCells count="4">
    <mergeCell ref="A1:H1"/>
    <mergeCell ref="A2:H2"/>
    <mergeCell ref="A3:H3"/>
    <mergeCell ref="A10:H13"/>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Gestión Administrativa&amp;R&amp;"Arial,Normal"&amp;8 7.GA.15</oddHeader>
    <oddFooter>&amp;C“Bajo protesta de decir verdad declaramos que los Estados Financieros y sus notas, son razonablemente correctos y son responsabilidad del emisor”</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31"/>
  <sheetViews>
    <sheetView zoomScaleNormal="100" workbookViewId="0">
      <selection activeCell="L31" sqref="L31"/>
    </sheetView>
  </sheetViews>
  <sheetFormatPr defaultColWidth="10.76171875" defaultRowHeight="15"/>
  <sheetData>
    <row r="1" spans="1:8">
      <c r="A1" s="1109" t="s">
        <v>1591</v>
      </c>
      <c r="B1" s="1109"/>
      <c r="C1" s="1109"/>
      <c r="D1" s="1109"/>
      <c r="E1" s="1109"/>
      <c r="F1" s="1109"/>
      <c r="G1" s="1109"/>
      <c r="H1" s="1109"/>
    </row>
    <row r="2" spans="1:8">
      <c r="A2" s="1109" t="s">
        <v>744</v>
      </c>
      <c r="B2" s="1109"/>
      <c r="C2" s="1109"/>
      <c r="D2" s="1109"/>
      <c r="E2" s="1109"/>
      <c r="F2" s="1109"/>
      <c r="G2" s="1109"/>
      <c r="H2" s="1109"/>
    </row>
    <row r="3" spans="1:8">
      <c r="A3" s="1109" t="s">
        <v>770</v>
      </c>
      <c r="B3" s="1109"/>
      <c r="C3" s="1109"/>
      <c r="D3" s="1109"/>
      <c r="E3" s="1109"/>
      <c r="F3" s="1109"/>
      <c r="G3" s="1109"/>
      <c r="H3" s="1109"/>
    </row>
    <row r="4" spans="1:8" ht="15.75" thickBot="1">
      <c r="A4" s="129"/>
      <c r="B4" s="129"/>
      <c r="C4" s="129"/>
      <c r="D4" s="129"/>
      <c r="E4" s="129"/>
      <c r="F4" s="129"/>
      <c r="G4" s="129"/>
      <c r="H4" s="129"/>
    </row>
    <row r="5" spans="1:8">
      <c r="A5" s="270"/>
      <c r="B5" s="271"/>
      <c r="C5" s="271"/>
      <c r="D5" s="271"/>
      <c r="E5" s="271"/>
      <c r="F5" s="271"/>
      <c r="G5" s="271"/>
      <c r="H5" s="272"/>
    </row>
    <row r="6" spans="1:8">
      <c r="A6" s="265"/>
      <c r="B6" s="129"/>
      <c r="C6" s="129"/>
      <c r="D6" s="129"/>
      <c r="E6" s="129"/>
      <c r="F6" s="129"/>
      <c r="G6" s="129"/>
      <c r="H6" s="266"/>
    </row>
    <row r="7" spans="1:8">
      <c r="A7" s="265"/>
      <c r="B7" s="129"/>
      <c r="C7" s="129"/>
      <c r="D7" s="129"/>
      <c r="E7" s="129"/>
      <c r="F7" s="129"/>
      <c r="G7" s="129"/>
      <c r="H7" s="266"/>
    </row>
    <row r="8" spans="1:8">
      <c r="A8" s="265"/>
      <c r="B8" s="129"/>
      <c r="C8" s="129"/>
      <c r="D8" s="129"/>
      <c r="E8" s="129"/>
      <c r="F8" s="129"/>
      <c r="G8" s="129"/>
      <c r="H8" s="266"/>
    </row>
    <row r="9" spans="1:8">
      <c r="A9" s="1112" t="s">
        <v>1957</v>
      </c>
      <c r="B9" s="1113"/>
      <c r="C9" s="1113"/>
      <c r="D9" s="1113"/>
      <c r="E9" s="1113"/>
      <c r="F9" s="1113"/>
      <c r="G9" s="1113"/>
      <c r="H9" s="1114"/>
    </row>
    <row r="10" spans="1:8">
      <c r="A10" s="1112"/>
      <c r="B10" s="1113"/>
      <c r="C10" s="1113"/>
      <c r="D10" s="1113"/>
      <c r="E10" s="1113"/>
      <c r="F10" s="1113"/>
      <c r="G10" s="1113"/>
      <c r="H10" s="1114"/>
    </row>
    <row r="11" spans="1:8">
      <c r="A11" s="1112"/>
      <c r="B11" s="1113"/>
      <c r="C11" s="1113"/>
      <c r="D11" s="1113"/>
      <c r="E11" s="1113"/>
      <c r="F11" s="1113"/>
      <c r="G11" s="1113"/>
      <c r="H11" s="1114"/>
    </row>
    <row r="12" spans="1:8">
      <c r="A12" s="1112"/>
      <c r="B12" s="1113"/>
      <c r="C12" s="1113"/>
      <c r="D12" s="1113"/>
      <c r="E12" s="1113"/>
      <c r="F12" s="1113"/>
      <c r="G12" s="1113"/>
      <c r="H12" s="1114"/>
    </row>
    <row r="13" spans="1:8">
      <c r="A13" s="265"/>
      <c r="B13" s="129"/>
      <c r="C13" s="129"/>
      <c r="D13" s="129"/>
      <c r="E13" s="129"/>
      <c r="F13" s="129"/>
      <c r="G13" s="129"/>
      <c r="H13" s="266"/>
    </row>
    <row r="14" spans="1:8">
      <c r="A14" s="265"/>
      <c r="B14" s="129"/>
      <c r="C14" s="129"/>
      <c r="D14" s="129"/>
      <c r="E14" s="129"/>
      <c r="F14" s="129"/>
      <c r="G14" s="129"/>
      <c r="H14" s="266"/>
    </row>
    <row r="15" spans="1:8">
      <c r="A15" s="265"/>
      <c r="B15" s="129"/>
      <c r="C15" s="129"/>
      <c r="D15" s="129"/>
      <c r="E15" s="129"/>
      <c r="F15" s="129"/>
      <c r="G15" s="129"/>
      <c r="H15" s="266"/>
    </row>
    <row r="16" spans="1:8">
      <c r="A16" s="265"/>
      <c r="B16" s="129"/>
      <c r="C16" s="129"/>
      <c r="D16" s="129"/>
      <c r="E16" s="129"/>
      <c r="F16" s="129"/>
      <c r="G16" s="129"/>
      <c r="H16" s="266"/>
    </row>
    <row r="17" spans="1:8">
      <c r="A17" s="265"/>
      <c r="B17" s="129"/>
      <c r="C17" s="129"/>
      <c r="D17" s="129"/>
      <c r="E17" s="129"/>
      <c r="F17" s="129"/>
      <c r="G17" s="129"/>
      <c r="H17" s="266"/>
    </row>
    <row r="18" spans="1:8">
      <c r="A18" s="265"/>
      <c r="B18" s="129"/>
      <c r="C18" s="129"/>
      <c r="D18" s="129"/>
      <c r="E18" s="129"/>
      <c r="F18" s="129"/>
      <c r="G18" s="129"/>
      <c r="H18" s="266"/>
    </row>
    <row r="19" spans="1:8">
      <c r="A19" s="265"/>
      <c r="B19" s="129"/>
      <c r="C19" s="129"/>
      <c r="D19" s="129"/>
      <c r="E19" s="129"/>
      <c r="F19" s="129"/>
      <c r="G19" s="129"/>
      <c r="H19" s="266"/>
    </row>
    <row r="20" spans="1:8">
      <c r="A20" s="265"/>
      <c r="B20" s="129"/>
      <c r="C20" s="129"/>
      <c r="D20" s="129"/>
      <c r="E20" s="129"/>
      <c r="F20" s="129"/>
      <c r="G20" s="129"/>
      <c r="H20" s="266"/>
    </row>
    <row r="21" spans="1:8">
      <c r="A21" s="265"/>
      <c r="B21" s="129"/>
      <c r="C21" s="129"/>
      <c r="D21" s="129"/>
      <c r="E21" s="129"/>
      <c r="F21" s="129"/>
      <c r="G21" s="129"/>
      <c r="H21" s="266"/>
    </row>
    <row r="22" spans="1:8">
      <c r="A22" s="265"/>
      <c r="B22" s="129"/>
      <c r="C22" s="129"/>
      <c r="D22" s="129"/>
      <c r="E22" s="129"/>
      <c r="F22" s="129"/>
      <c r="G22" s="129"/>
      <c r="H22" s="266"/>
    </row>
    <row r="23" spans="1:8">
      <c r="A23" s="265"/>
      <c r="B23" s="129"/>
      <c r="C23" s="129"/>
      <c r="D23" s="129"/>
      <c r="E23" s="129"/>
      <c r="F23" s="129"/>
      <c r="G23" s="129"/>
      <c r="H23" s="266"/>
    </row>
    <row r="24" spans="1:8">
      <c r="A24" s="265"/>
      <c r="B24" s="129"/>
      <c r="C24" s="129"/>
      <c r="D24" s="129"/>
      <c r="E24" s="129"/>
      <c r="F24" s="129"/>
      <c r="G24" s="129"/>
      <c r="H24" s="266"/>
    </row>
    <row r="25" spans="1:8">
      <c r="A25" s="265"/>
      <c r="B25" s="129"/>
      <c r="C25" s="129"/>
      <c r="D25" s="129"/>
      <c r="E25" s="129"/>
      <c r="F25" s="129"/>
      <c r="G25" s="129"/>
      <c r="H25" s="266"/>
    </row>
    <row r="26" spans="1:8">
      <c r="A26" s="265"/>
      <c r="B26" s="129"/>
      <c r="C26" s="129"/>
      <c r="D26" s="129"/>
      <c r="E26" s="129"/>
      <c r="F26" s="129"/>
      <c r="G26" s="129"/>
      <c r="H26" s="266"/>
    </row>
    <row r="27" spans="1:8">
      <c r="A27" s="265"/>
      <c r="B27" s="129"/>
      <c r="C27" s="129"/>
      <c r="D27" s="129"/>
      <c r="E27" s="129"/>
      <c r="F27" s="129"/>
      <c r="G27" s="129"/>
      <c r="H27" s="266"/>
    </row>
    <row r="28" spans="1:8">
      <c r="A28" s="265"/>
      <c r="B28" s="129"/>
      <c r="C28" s="129"/>
      <c r="D28" s="129"/>
      <c r="E28" s="129"/>
      <c r="F28" s="129"/>
      <c r="G28" s="129"/>
      <c r="H28" s="266"/>
    </row>
    <row r="29" spans="1:8">
      <c r="A29" s="265"/>
      <c r="B29" s="129"/>
      <c r="C29" s="129"/>
      <c r="D29" s="129"/>
      <c r="E29" s="129"/>
      <c r="F29" s="129"/>
      <c r="G29" s="129"/>
      <c r="H29" s="266"/>
    </row>
    <row r="30" spans="1:8">
      <c r="A30" s="265"/>
      <c r="B30" s="129"/>
      <c r="C30" s="129"/>
      <c r="D30" s="129"/>
      <c r="E30" s="129"/>
      <c r="F30" s="129"/>
      <c r="G30" s="129"/>
      <c r="H30" s="266"/>
    </row>
    <row r="31" spans="1:8" ht="15.75" thickBot="1">
      <c r="A31" s="267"/>
      <c r="B31" s="268"/>
      <c r="C31" s="268"/>
      <c r="D31" s="268"/>
      <c r="E31" s="268"/>
      <c r="F31" s="268"/>
      <c r="G31" s="268"/>
      <c r="H31" s="269"/>
    </row>
  </sheetData>
  <mergeCells count="4">
    <mergeCell ref="A1:H1"/>
    <mergeCell ref="A2:H2"/>
    <mergeCell ref="A3:H3"/>
    <mergeCell ref="A9:H12"/>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Gestión Administrativa&amp;R&amp;"Arial,Normal"&amp;8 7.GA.16</oddHeader>
    <oddFooter>&amp;C“Bajo protesta de decir verdad declaramos que los Estados Financieros y sus notas, son razonablemente correctos y son responsabilidad del emisor”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120"/>
  <sheetViews>
    <sheetView zoomScaleNormal="100" workbookViewId="0">
      <selection activeCell="D41" sqref="D41"/>
    </sheetView>
  </sheetViews>
  <sheetFormatPr defaultColWidth="11.43359375" defaultRowHeight="12.75"/>
  <cols>
    <col min="1" max="1" width="4.9765625" style="37" customWidth="1"/>
    <col min="2" max="2" width="58.515625" style="37" customWidth="1"/>
    <col min="3" max="3" width="13.71875" style="37" customWidth="1"/>
    <col min="4" max="4" width="17.62109375" style="37" customWidth="1"/>
    <col min="5" max="5" width="1.4765625" style="37" customWidth="1"/>
    <col min="6" max="6" width="17.62109375" style="37" customWidth="1"/>
    <col min="7" max="7" width="11.43359375" style="37"/>
    <col min="8" max="8" width="12.9140625" style="37" bestFit="1" customWidth="1"/>
    <col min="9" max="9" width="11.43359375" style="37"/>
    <col min="10" max="10" width="11.43359375" style="44"/>
    <col min="11" max="16384" width="11.43359375" style="37"/>
  </cols>
  <sheetData>
    <row r="1" spans="1:10" ht="4.5" customHeight="1">
      <c r="F1" s="38"/>
    </row>
    <row r="2" spans="1:10">
      <c r="F2" s="38"/>
    </row>
    <row r="3" spans="1:10" ht="13.5">
      <c r="B3" s="1009" t="s">
        <v>1591</v>
      </c>
      <c r="C3" s="1009"/>
      <c r="D3" s="1009"/>
      <c r="E3" s="1009"/>
      <c r="F3" s="1009"/>
    </row>
    <row r="4" spans="1:10" ht="13.5">
      <c r="B4" s="1009" t="s">
        <v>218</v>
      </c>
      <c r="C4" s="1009"/>
      <c r="D4" s="1009"/>
      <c r="E4" s="1009"/>
      <c r="F4" s="1009"/>
    </row>
    <row r="5" spans="1:10" ht="17.45" customHeight="1">
      <c r="B5" s="1009" t="s">
        <v>1593</v>
      </c>
      <c r="C5" s="1009"/>
      <c r="D5" s="1009"/>
      <c r="E5" s="1009"/>
      <c r="F5" s="1009"/>
    </row>
    <row r="6" spans="1:10" ht="13.5">
      <c r="B6" s="1009" t="s">
        <v>529</v>
      </c>
      <c r="C6" s="1009"/>
      <c r="D6" s="1009"/>
      <c r="E6" s="1009"/>
      <c r="F6" s="1009"/>
    </row>
    <row r="7" spans="1:10" ht="12" customHeight="1">
      <c r="B7" s="39"/>
      <c r="C7" s="39"/>
      <c r="D7" s="39"/>
      <c r="E7" s="39"/>
      <c r="F7" s="40"/>
    </row>
    <row r="8" spans="1:10" s="541" customFormat="1" ht="22.5" customHeight="1">
      <c r="B8" s="542" t="s">
        <v>213</v>
      </c>
      <c r="D8" s="539">
        <v>2022</v>
      </c>
      <c r="E8" s="543"/>
      <c r="F8" s="539">
        <v>2021</v>
      </c>
      <c r="J8" s="544"/>
    </row>
    <row r="9" spans="1:10" ht="6" customHeight="1">
      <c r="C9" s="41"/>
    </row>
    <row r="10" spans="1:10">
      <c r="A10" s="41" t="s">
        <v>219</v>
      </c>
      <c r="C10" s="41"/>
      <c r="D10" s="590"/>
      <c r="E10" s="590"/>
      <c r="F10" s="590"/>
    </row>
    <row r="11" spans="1:10">
      <c r="A11" s="43" t="s">
        <v>220</v>
      </c>
      <c r="C11" s="41"/>
      <c r="D11" s="600">
        <f>SUM(D12:D21)</f>
        <v>43865734.890000001</v>
      </c>
      <c r="E11" s="600"/>
      <c r="F11" s="600">
        <f t="shared" ref="F11" si="0">SUM(F12:F21)</f>
        <v>37763724.859999999</v>
      </c>
    </row>
    <row r="12" spans="1:10">
      <c r="B12" s="37" t="s">
        <v>221</v>
      </c>
      <c r="C12" s="41"/>
      <c r="D12" s="591">
        <v>765542</v>
      </c>
      <c r="E12" s="591"/>
      <c r="F12" s="590">
        <v>721081</v>
      </c>
    </row>
    <row r="13" spans="1:10">
      <c r="B13" s="37" t="s">
        <v>222</v>
      </c>
      <c r="C13" s="41"/>
      <c r="D13" s="591">
        <v>0</v>
      </c>
      <c r="E13" s="591"/>
      <c r="F13" s="590">
        <v>0</v>
      </c>
    </row>
    <row r="14" spans="1:10">
      <c r="B14" s="37" t="s">
        <v>133</v>
      </c>
      <c r="D14" s="591">
        <v>0</v>
      </c>
      <c r="E14" s="591"/>
      <c r="F14" s="590">
        <v>0</v>
      </c>
    </row>
    <row r="15" spans="1:10">
      <c r="B15" s="37" t="s">
        <v>135</v>
      </c>
      <c r="D15" s="591">
        <v>75049</v>
      </c>
      <c r="E15" s="591"/>
      <c r="F15" s="590">
        <v>70740</v>
      </c>
    </row>
    <row r="16" spans="1:10">
      <c r="B16" s="37" t="s">
        <v>1399</v>
      </c>
      <c r="D16" s="591">
        <v>13577.99</v>
      </c>
      <c r="E16" s="591"/>
      <c r="F16" s="590">
        <v>7802.92</v>
      </c>
    </row>
    <row r="17" spans="1:10">
      <c r="B17" s="37" t="s">
        <v>278</v>
      </c>
      <c r="D17" s="591">
        <v>0</v>
      </c>
      <c r="E17" s="591"/>
      <c r="F17" s="590">
        <v>0</v>
      </c>
    </row>
    <row r="18" spans="1:10">
      <c r="B18" s="37" t="s">
        <v>139</v>
      </c>
      <c r="D18" s="591">
        <v>0</v>
      </c>
      <c r="E18" s="591"/>
      <c r="F18" s="590">
        <v>0</v>
      </c>
    </row>
    <row r="19" spans="1:10" ht="24">
      <c r="B19" s="45" t="s">
        <v>1395</v>
      </c>
      <c r="D19" s="601">
        <v>42897482.369999997</v>
      </c>
      <c r="E19" s="601"/>
      <c r="F19" s="602">
        <v>36964100.939999998</v>
      </c>
    </row>
    <row r="20" spans="1:10">
      <c r="B20" s="37" t="s">
        <v>1396</v>
      </c>
      <c r="C20" s="41"/>
      <c r="D20" s="591">
        <v>0</v>
      </c>
      <c r="E20" s="591"/>
      <c r="F20" s="590">
        <v>0</v>
      </c>
    </row>
    <row r="21" spans="1:10">
      <c r="B21" s="37" t="s">
        <v>223</v>
      </c>
      <c r="D21" s="591">
        <v>114083.53</v>
      </c>
      <c r="E21" s="591"/>
      <c r="F21" s="590"/>
    </row>
    <row r="22" spans="1:10" ht="9.75" customHeight="1">
      <c r="B22" s="46"/>
      <c r="C22" s="46"/>
      <c r="D22" s="590"/>
      <c r="E22" s="590"/>
      <c r="F22" s="590"/>
    </row>
    <row r="23" spans="1:10">
      <c r="A23" s="43" t="s">
        <v>224</v>
      </c>
      <c r="C23" s="41"/>
      <c r="D23" s="600">
        <f>SUM(D24:D39)</f>
        <v>32810070.140000001</v>
      </c>
      <c r="E23" s="600"/>
      <c r="F23" s="600">
        <f>SUM(F24:F39)</f>
        <v>29438807.939999994</v>
      </c>
      <c r="J23" s="47"/>
    </row>
    <row r="24" spans="1:10">
      <c r="B24" s="48" t="s">
        <v>156</v>
      </c>
      <c r="C24" s="48"/>
      <c r="D24" s="591">
        <v>12224920.91</v>
      </c>
      <c r="E24" s="591"/>
      <c r="F24" s="590">
        <v>10070088.18</v>
      </c>
    </row>
    <row r="25" spans="1:10">
      <c r="B25" s="48" t="s">
        <v>158</v>
      </c>
      <c r="C25" s="48"/>
      <c r="D25" s="591">
        <v>8956482.4499999993</v>
      </c>
      <c r="E25" s="591"/>
      <c r="F25" s="590">
        <v>7628646.7599999998</v>
      </c>
    </row>
    <row r="26" spans="1:10">
      <c r="B26" s="48" t="s">
        <v>160</v>
      </c>
      <c r="C26" s="48"/>
      <c r="D26" s="592">
        <v>7240785.8499999996</v>
      </c>
      <c r="E26" s="592"/>
      <c r="F26" s="590">
        <v>5564071.2599999998</v>
      </c>
    </row>
    <row r="27" spans="1:10">
      <c r="B27" s="48" t="s">
        <v>163</v>
      </c>
      <c r="C27" s="48"/>
      <c r="D27" s="591">
        <v>0</v>
      </c>
      <c r="E27" s="591"/>
      <c r="F27" s="590">
        <v>0</v>
      </c>
    </row>
    <row r="28" spans="1:10">
      <c r="B28" s="48" t="s">
        <v>165</v>
      </c>
      <c r="C28" s="48"/>
      <c r="D28" s="591">
        <v>0</v>
      </c>
      <c r="E28" s="591"/>
      <c r="F28" s="590">
        <v>0</v>
      </c>
    </row>
    <row r="29" spans="1:10">
      <c r="B29" s="48" t="s">
        <v>167</v>
      </c>
      <c r="C29" s="48"/>
      <c r="D29" s="591">
        <v>0</v>
      </c>
      <c r="E29" s="591"/>
      <c r="F29" s="590">
        <v>0</v>
      </c>
    </row>
    <row r="30" spans="1:10">
      <c r="B30" s="48" t="s">
        <v>169</v>
      </c>
      <c r="C30" s="48"/>
      <c r="D30" s="591">
        <v>4387880.93</v>
      </c>
      <c r="E30" s="591"/>
      <c r="F30" s="590">
        <v>6153513.0599999996</v>
      </c>
    </row>
    <row r="31" spans="1:10">
      <c r="B31" s="48" t="s">
        <v>171</v>
      </c>
      <c r="C31" s="48"/>
      <c r="D31" s="591">
        <v>0</v>
      </c>
      <c r="E31" s="591"/>
      <c r="F31" s="590">
        <v>0</v>
      </c>
    </row>
    <row r="32" spans="1:10">
      <c r="B32" s="48" t="s">
        <v>173</v>
      </c>
      <c r="C32" s="48"/>
      <c r="D32" s="591">
        <v>0</v>
      </c>
      <c r="E32" s="591"/>
      <c r="F32" s="590">
        <v>0</v>
      </c>
    </row>
    <row r="33" spans="1:6">
      <c r="B33" s="48" t="s">
        <v>175</v>
      </c>
      <c r="C33" s="48"/>
      <c r="D33" s="591">
        <v>0</v>
      </c>
      <c r="E33" s="591"/>
      <c r="F33" s="590">
        <v>0</v>
      </c>
    </row>
    <row r="34" spans="1:6">
      <c r="B34" s="48" t="s">
        <v>177</v>
      </c>
      <c r="C34" s="48"/>
      <c r="D34" s="590">
        <v>0</v>
      </c>
      <c r="E34" s="590"/>
      <c r="F34" s="590">
        <v>0</v>
      </c>
    </row>
    <row r="35" spans="1:6">
      <c r="B35" s="48" t="s">
        <v>179</v>
      </c>
      <c r="C35" s="48"/>
      <c r="D35" s="591">
        <v>0</v>
      </c>
      <c r="E35" s="591"/>
      <c r="F35" s="590">
        <v>0</v>
      </c>
    </row>
    <row r="36" spans="1:6" ht="14.25">
      <c r="B36" s="37" t="s">
        <v>225</v>
      </c>
      <c r="D36" s="593">
        <v>0</v>
      </c>
      <c r="E36" s="594"/>
      <c r="F36" s="590">
        <v>0</v>
      </c>
    </row>
    <row r="37" spans="1:6" ht="14.25">
      <c r="B37" s="37" t="s">
        <v>75</v>
      </c>
      <c r="D37" s="593">
        <v>0</v>
      </c>
      <c r="E37" s="594"/>
      <c r="F37" s="590">
        <v>0</v>
      </c>
    </row>
    <row r="38" spans="1:6" ht="14.25">
      <c r="B38" s="37" t="s">
        <v>184</v>
      </c>
      <c r="D38" s="593">
        <v>0</v>
      </c>
      <c r="E38" s="594"/>
      <c r="F38" s="590">
        <v>22488.68</v>
      </c>
    </row>
    <row r="39" spans="1:6" ht="14.25">
      <c r="B39" s="37" t="s">
        <v>226</v>
      </c>
      <c r="D39" s="593">
        <v>0</v>
      </c>
      <c r="E39" s="594"/>
      <c r="F39" s="590">
        <v>0</v>
      </c>
    </row>
    <row r="40" spans="1:6">
      <c r="A40" s="50" t="s">
        <v>227</v>
      </c>
      <c r="B40" s="51"/>
      <c r="C40" s="52"/>
      <c r="D40" s="603">
        <f>+D11-D23</f>
        <v>11055664.75</v>
      </c>
      <c r="E40" s="604"/>
      <c r="F40" s="605">
        <f>+F11-F23</f>
        <v>8324916.9200000055</v>
      </c>
    </row>
    <row r="41" spans="1:6">
      <c r="B41" s="41"/>
      <c r="C41" s="41"/>
      <c r="D41" s="591"/>
      <c r="E41" s="591"/>
      <c r="F41" s="590"/>
    </row>
    <row r="42" spans="1:6">
      <c r="B42" s="41"/>
      <c r="C42" s="41"/>
      <c r="D42" s="591"/>
      <c r="E42" s="591"/>
      <c r="F42" s="590"/>
    </row>
    <row r="43" spans="1:6">
      <c r="A43" s="41" t="s">
        <v>228</v>
      </c>
      <c r="C43" s="41"/>
      <c r="D43" s="590"/>
      <c r="E43" s="590"/>
      <c r="F43" s="590"/>
    </row>
    <row r="44" spans="1:6">
      <c r="A44" s="43" t="s">
        <v>220</v>
      </c>
      <c r="B44" s="41"/>
      <c r="C44" s="41"/>
      <c r="D44" s="600">
        <f>SUM(D45:D47)</f>
        <v>0</v>
      </c>
      <c r="E44" s="600"/>
      <c r="F44" s="600">
        <f t="shared" ref="F44" si="1">SUM(F45:F47)</f>
        <v>0</v>
      </c>
    </row>
    <row r="45" spans="1:6">
      <c r="B45" s="37" t="s">
        <v>229</v>
      </c>
      <c r="D45" s="595">
        <v>0</v>
      </c>
      <c r="E45" s="592"/>
      <c r="F45" s="595">
        <v>0</v>
      </c>
    </row>
    <row r="46" spans="1:6">
      <c r="B46" s="37" t="s">
        <v>52</v>
      </c>
      <c r="D46" s="592">
        <v>0</v>
      </c>
      <c r="E46" s="592"/>
      <c r="F46" s="592">
        <v>0</v>
      </c>
    </row>
    <row r="47" spans="1:6">
      <c r="B47" s="37" t="s">
        <v>230</v>
      </c>
      <c r="D47" s="592">
        <v>0</v>
      </c>
      <c r="E47" s="592"/>
      <c r="F47" s="592">
        <v>0</v>
      </c>
    </row>
    <row r="48" spans="1:6">
      <c r="A48" s="43" t="s">
        <v>224</v>
      </c>
      <c r="D48" s="600">
        <f>SUM(D49:D51)</f>
        <v>11056428.66</v>
      </c>
      <c r="E48" s="590"/>
      <c r="F48" s="600">
        <f>SUM(F49:F51)</f>
        <v>8324411.4199999999</v>
      </c>
    </row>
    <row r="49" spans="1:6">
      <c r="B49" s="37" t="s">
        <v>229</v>
      </c>
      <c r="D49" s="595">
        <v>10945951.050000001</v>
      </c>
      <c r="E49" s="591"/>
      <c r="F49" s="595">
        <v>8200981.6699999999</v>
      </c>
    </row>
    <row r="50" spans="1:6">
      <c r="B50" s="37" t="s">
        <v>52</v>
      </c>
      <c r="D50" s="592">
        <v>110477.61</v>
      </c>
      <c r="E50" s="591"/>
      <c r="F50" s="592">
        <v>110829.75</v>
      </c>
    </row>
    <row r="51" spans="1:6">
      <c r="B51" s="37" t="s">
        <v>1400</v>
      </c>
      <c r="D51" s="592">
        <v>0</v>
      </c>
      <c r="E51" s="591"/>
      <c r="F51" s="592">
        <v>12600</v>
      </c>
    </row>
    <row r="52" spans="1:6">
      <c r="A52" s="50" t="s">
        <v>231</v>
      </c>
      <c r="B52" s="51"/>
      <c r="C52" s="51"/>
      <c r="D52" s="603">
        <f>+D44-D48</f>
        <v>-11056428.66</v>
      </c>
      <c r="E52" s="603">
        <f t="shared" ref="E52:F52" si="2">+E44-E48</f>
        <v>0</v>
      </c>
      <c r="F52" s="603">
        <f t="shared" si="2"/>
        <v>-8324411.4199999999</v>
      </c>
    </row>
    <row r="53" spans="1:6" ht="14.25">
      <c r="D53" s="593"/>
      <c r="E53" s="594"/>
      <c r="F53" s="593"/>
    </row>
    <row r="54" spans="1:6" ht="14.25">
      <c r="D54" s="593"/>
      <c r="E54" s="594"/>
      <c r="F54" s="593"/>
    </row>
    <row r="55" spans="1:6">
      <c r="A55" s="41" t="s">
        <v>232</v>
      </c>
      <c r="C55" s="41"/>
      <c r="D55" s="590"/>
      <c r="E55" s="590"/>
      <c r="F55" s="590"/>
    </row>
    <row r="56" spans="1:6" ht="14.25">
      <c r="A56" s="43" t="s">
        <v>220</v>
      </c>
      <c r="D56" s="600">
        <f>SUM(D57:D60)</f>
        <v>0</v>
      </c>
      <c r="E56" s="594"/>
      <c r="F56" s="600">
        <f>SUM(F57:F60)</f>
        <v>0</v>
      </c>
    </row>
    <row r="57" spans="1:6">
      <c r="B57" s="37" t="s">
        <v>233</v>
      </c>
      <c r="D57" s="595">
        <v>0</v>
      </c>
      <c r="E57" s="591"/>
      <c r="F57" s="595">
        <v>0</v>
      </c>
    </row>
    <row r="58" spans="1:6">
      <c r="B58" s="53" t="s">
        <v>234</v>
      </c>
      <c r="D58" s="592">
        <v>0</v>
      </c>
      <c r="E58" s="591"/>
      <c r="F58" s="592">
        <v>0</v>
      </c>
    </row>
    <row r="59" spans="1:6">
      <c r="B59" s="53" t="s">
        <v>235</v>
      </c>
      <c r="D59" s="592">
        <v>0</v>
      </c>
      <c r="E59" s="591"/>
      <c r="F59" s="592">
        <v>0</v>
      </c>
    </row>
    <row r="60" spans="1:6">
      <c r="B60" s="37" t="s">
        <v>236</v>
      </c>
      <c r="D60" s="591">
        <v>0</v>
      </c>
      <c r="E60" s="591"/>
      <c r="F60" s="606">
        <v>0</v>
      </c>
    </row>
    <row r="61" spans="1:6">
      <c r="A61" s="43" t="s">
        <v>224</v>
      </c>
      <c r="D61" s="600">
        <f>SUM(D62:D65)</f>
        <v>0</v>
      </c>
      <c r="E61" s="596"/>
      <c r="F61" s="600">
        <f>SUM(F62:F65)</f>
        <v>0</v>
      </c>
    </row>
    <row r="62" spans="1:6">
      <c r="B62" s="37" t="s">
        <v>237</v>
      </c>
      <c r="D62" s="595">
        <v>0</v>
      </c>
      <c r="E62" s="591"/>
      <c r="F62" s="595">
        <v>0</v>
      </c>
    </row>
    <row r="63" spans="1:6">
      <c r="B63" s="53" t="s">
        <v>234</v>
      </c>
      <c r="D63" s="592">
        <v>0</v>
      </c>
      <c r="E63" s="591"/>
      <c r="F63" s="592">
        <v>0</v>
      </c>
    </row>
    <row r="64" spans="1:6">
      <c r="B64" s="53" t="s">
        <v>235</v>
      </c>
      <c r="D64" s="592">
        <v>0</v>
      </c>
      <c r="E64" s="591"/>
      <c r="F64" s="592">
        <v>0</v>
      </c>
    </row>
    <row r="65" spans="1:6">
      <c r="B65" s="37" t="s">
        <v>238</v>
      </c>
      <c r="D65" s="591">
        <v>0</v>
      </c>
      <c r="E65" s="590"/>
      <c r="F65" s="591">
        <v>0</v>
      </c>
    </row>
    <row r="66" spans="1:6">
      <c r="A66" s="50" t="s">
        <v>239</v>
      </c>
      <c r="B66" s="51"/>
      <c r="C66" s="51"/>
      <c r="D66" s="607">
        <f>+D56+D61</f>
        <v>0</v>
      </c>
      <c r="E66" s="608"/>
      <c r="F66" s="607">
        <f>+F56+F61</f>
        <v>0</v>
      </c>
    </row>
    <row r="67" spans="1:6" ht="14.25">
      <c r="D67" s="593"/>
      <c r="E67" s="594"/>
      <c r="F67" s="593"/>
    </row>
    <row r="68" spans="1:6">
      <c r="A68" s="54" t="s">
        <v>240</v>
      </c>
      <c r="B68" s="41"/>
      <c r="C68" s="41"/>
      <c r="D68" s="609">
        <f>+D40+D52+D66</f>
        <v>-763.91000000014901</v>
      </c>
      <c r="E68" s="609">
        <f t="shared" ref="E68" si="3">+E40+E52+E66</f>
        <v>0</v>
      </c>
      <c r="F68" s="609">
        <f>+F40+F52+F66</f>
        <v>505.50000000558794</v>
      </c>
    </row>
    <row r="69" spans="1:6">
      <c r="B69" s="41"/>
      <c r="C69" s="41"/>
      <c r="D69" s="597"/>
      <c r="E69" s="596"/>
      <c r="F69" s="597"/>
    </row>
    <row r="70" spans="1:6">
      <c r="A70" s="54" t="s">
        <v>241</v>
      </c>
      <c r="C70" s="41"/>
      <c r="D70" s="598">
        <v>35667.99</v>
      </c>
      <c r="E70" s="599"/>
      <c r="F70" s="598">
        <v>35162.49</v>
      </c>
    </row>
    <row r="71" spans="1:6">
      <c r="A71" s="54" t="s">
        <v>242</v>
      </c>
      <c r="C71" s="41"/>
      <c r="D71" s="598">
        <v>34904.080000000002</v>
      </c>
      <c r="E71" s="599"/>
      <c r="F71" s="598">
        <v>35667.99</v>
      </c>
    </row>
    <row r="72" spans="1:6" ht="14.25">
      <c r="D72" s="593"/>
      <c r="E72" s="594"/>
      <c r="F72" s="593"/>
    </row>
    <row r="73" spans="1:6">
      <c r="D73" s="42"/>
      <c r="E73" s="42"/>
    </row>
    <row r="74" spans="1:6" ht="24" customHeight="1">
      <c r="B74" s="1010"/>
      <c r="C74" s="1010"/>
      <c r="D74" s="1010"/>
      <c r="E74" s="1010"/>
      <c r="F74" s="1010"/>
    </row>
    <row r="81" spans="7:7">
      <c r="G81" s="3"/>
    </row>
    <row r="82" spans="7:7">
      <c r="G82" s="3"/>
    </row>
    <row r="83" spans="7:7">
      <c r="G83" s="3"/>
    </row>
    <row r="84" spans="7:7">
      <c r="G84" s="3"/>
    </row>
    <row r="85" spans="7:7">
      <c r="G85" s="3"/>
    </row>
    <row r="86" spans="7:7">
      <c r="G86" s="3"/>
    </row>
    <row r="87" spans="7:7">
      <c r="G87" s="3"/>
    </row>
    <row r="88" spans="7:7">
      <c r="G88" s="3"/>
    </row>
    <row r="89" spans="7:7">
      <c r="G89" s="3"/>
    </row>
    <row r="90" spans="7:7">
      <c r="G90" s="3"/>
    </row>
    <row r="91" spans="7:7">
      <c r="G91" s="3"/>
    </row>
    <row r="92" spans="7:7">
      <c r="G92" s="3"/>
    </row>
    <row r="93" spans="7:7">
      <c r="G93" s="3"/>
    </row>
    <row r="94" spans="7:7">
      <c r="G94" s="3"/>
    </row>
    <row r="95" spans="7:7">
      <c r="G95" s="3"/>
    </row>
    <row r="96" spans="7:7">
      <c r="G96" s="3"/>
    </row>
    <row r="97" spans="7:7">
      <c r="G97" s="3"/>
    </row>
    <row r="98" spans="7:7">
      <c r="G98" s="3"/>
    </row>
    <row r="99" spans="7:7">
      <c r="G99" s="3"/>
    </row>
    <row r="100" spans="7:7">
      <c r="G100" s="3"/>
    </row>
    <row r="101" spans="7:7">
      <c r="G101" s="3"/>
    </row>
    <row r="102" spans="7:7">
      <c r="G102" s="3"/>
    </row>
    <row r="103" spans="7:7">
      <c r="G103" s="3"/>
    </row>
    <row r="104" spans="7:7">
      <c r="G104" s="3"/>
    </row>
    <row r="105" spans="7:7">
      <c r="G105" s="3"/>
    </row>
    <row r="106" spans="7:7">
      <c r="G106" s="3"/>
    </row>
    <row r="107" spans="7:7">
      <c r="G107" s="3"/>
    </row>
    <row r="108" spans="7:7">
      <c r="G108" s="3"/>
    </row>
    <row r="109" spans="7:7">
      <c r="G109" s="3"/>
    </row>
    <row r="110" spans="7:7">
      <c r="G110" s="3"/>
    </row>
    <row r="111" spans="7:7">
      <c r="G111" s="3"/>
    </row>
    <row r="112" spans="7:7">
      <c r="G112" s="3"/>
    </row>
    <row r="113" spans="2:10">
      <c r="G113" s="3"/>
    </row>
    <row r="114" spans="2:10">
      <c r="G114" s="3"/>
    </row>
    <row r="115" spans="2:10">
      <c r="G115" s="3"/>
    </row>
    <row r="116" spans="2:10" s="56" customFormat="1" ht="45.75" customHeight="1">
      <c r="G116" s="57"/>
      <c r="J116" s="58"/>
    </row>
    <row r="117" spans="2:10" s="56" customFormat="1">
      <c r="G117" s="59"/>
      <c r="J117" s="58"/>
    </row>
    <row r="118" spans="2:10">
      <c r="B118" s="3"/>
      <c r="C118" s="3"/>
      <c r="D118" s="3"/>
      <c r="E118" s="3"/>
      <c r="F118" s="3"/>
      <c r="G118" s="3"/>
    </row>
    <row r="119" spans="2:10" ht="15">
      <c r="B119" s="60"/>
      <c r="C119" s="3"/>
      <c r="D119" s="3"/>
      <c r="E119" s="3"/>
      <c r="F119" s="3"/>
      <c r="G119" s="3"/>
    </row>
    <row r="120" spans="2:10">
      <c r="G120" s="3"/>
    </row>
  </sheetData>
  <mergeCells count="5">
    <mergeCell ref="B3:F3"/>
    <mergeCell ref="B4:F4"/>
    <mergeCell ref="B5:F5"/>
    <mergeCell ref="B74:F74"/>
    <mergeCell ref="B6:F6"/>
  </mergeCells>
  <printOptions horizontalCentered="1"/>
  <pageMargins left="0.23622047244094491" right="0.34" top="0.62992125984251968" bottom="0.55118110236220474" header="0.31496062992125984" footer="0.31496062992125984"/>
  <pageSetup scale="90" fitToHeight="2" orientation="portrait" r:id="rId1"/>
  <headerFooter>
    <oddHeader>&amp;L&amp;"Arial,Normal"&amp;8Estados e Información Contable&amp;R&amp;"Arial,Normal"&amp;8 05</oddHeader>
    <oddFooter>&amp;C&amp;"Arial,Normal"&amp;9“Bajo protesta de decir verdad declaramos que los Estados Financieros y sus notas, son razonablemente correctos y son responsabilidad del emisor”</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84"/>
  <sheetViews>
    <sheetView zoomScaleNormal="100" workbookViewId="0">
      <selection activeCell="F94" sqref="A1:F94"/>
    </sheetView>
  </sheetViews>
  <sheetFormatPr defaultColWidth="10.76171875" defaultRowHeight="15"/>
  <cols>
    <col min="1" max="1" width="68.73828125" style="131" customWidth="1"/>
    <col min="2" max="3" width="12.64453125" style="352" customWidth="1"/>
    <col min="4" max="4" width="71.4296875" style="131" bestFit="1" customWidth="1"/>
    <col min="5" max="5" width="12.64453125" style="352" customWidth="1"/>
    <col min="6" max="6" width="13.1796875" style="352" customWidth="1"/>
  </cols>
  <sheetData>
    <row r="1" spans="1:6">
      <c r="A1" s="1192" t="s">
        <v>1591</v>
      </c>
      <c r="B1" s="1193"/>
      <c r="C1" s="1193"/>
      <c r="D1" s="1193"/>
      <c r="E1" s="1193"/>
      <c r="F1" s="1194"/>
    </row>
    <row r="2" spans="1:6">
      <c r="A2" s="1195" t="s">
        <v>2219</v>
      </c>
      <c r="B2" s="1162"/>
      <c r="C2" s="1162"/>
      <c r="D2" s="1162"/>
      <c r="E2" s="1162"/>
      <c r="F2" s="1196"/>
    </row>
    <row r="3" spans="1:6">
      <c r="A3" s="1195" t="s">
        <v>2223</v>
      </c>
      <c r="B3" s="1162"/>
      <c r="C3" s="1162"/>
      <c r="D3" s="1162"/>
      <c r="E3" s="1162"/>
      <c r="F3" s="1196"/>
    </row>
    <row r="4" spans="1:6" ht="15.75" thickBot="1">
      <c r="A4" s="1197" t="s">
        <v>1089</v>
      </c>
      <c r="B4" s="1198"/>
      <c r="C4" s="1198"/>
      <c r="D4" s="1198"/>
      <c r="E4" s="1198"/>
      <c r="F4" s="1199"/>
    </row>
    <row r="5" spans="1:6" ht="21.75" thickBot="1">
      <c r="A5" s="821" t="s">
        <v>1088</v>
      </c>
      <c r="B5" s="822" t="s">
        <v>2217</v>
      </c>
      <c r="C5" s="822" t="s">
        <v>2218</v>
      </c>
      <c r="D5" s="823" t="s">
        <v>1088</v>
      </c>
      <c r="E5" s="822" t="s">
        <v>2217</v>
      </c>
      <c r="F5" s="822" t="s">
        <v>2218</v>
      </c>
    </row>
    <row r="6" spans="1:6">
      <c r="A6" s="395" t="s">
        <v>1</v>
      </c>
      <c r="B6" s="827"/>
      <c r="C6" s="827"/>
      <c r="D6" s="828" t="s">
        <v>2</v>
      </c>
      <c r="E6" s="827"/>
      <c r="F6" s="827"/>
    </row>
    <row r="7" spans="1:6">
      <c r="A7" s="373" t="s">
        <v>3</v>
      </c>
      <c r="B7" s="356"/>
      <c r="C7" s="356"/>
      <c r="D7" s="365" t="s">
        <v>4</v>
      </c>
      <c r="E7" s="825"/>
      <c r="F7" s="825"/>
    </row>
    <row r="8" spans="1:6">
      <c r="A8" s="368" t="s">
        <v>1087</v>
      </c>
      <c r="B8" s="824">
        <f>SUM(B9:B15)</f>
        <v>34904.080000000002</v>
      </c>
      <c r="C8" s="824">
        <f>SUM(C9:C15)</f>
        <v>35667.99</v>
      </c>
      <c r="D8" s="365" t="s">
        <v>1086</v>
      </c>
      <c r="E8" s="824">
        <f>SUM(E9:E17)</f>
        <v>143553.54999999999</v>
      </c>
      <c r="F8" s="824">
        <f>SUM(F9:F17)</f>
        <v>366.55</v>
      </c>
    </row>
    <row r="9" spans="1:6">
      <c r="A9" s="371" t="s">
        <v>1085</v>
      </c>
      <c r="B9" s="825">
        <v>30.73</v>
      </c>
      <c r="C9" s="825">
        <v>43.79</v>
      </c>
      <c r="D9" s="370" t="s">
        <v>1084</v>
      </c>
      <c r="E9" s="825">
        <v>-1</v>
      </c>
      <c r="F9" s="825">
        <v>-1</v>
      </c>
    </row>
    <row r="10" spans="1:6">
      <c r="A10" s="371" t="s">
        <v>1083</v>
      </c>
      <c r="B10" s="825">
        <v>34873.35</v>
      </c>
      <c r="C10" s="825">
        <v>35624.199999999997</v>
      </c>
      <c r="D10" s="370" t="s">
        <v>1082</v>
      </c>
      <c r="E10" s="825">
        <v>200</v>
      </c>
      <c r="F10" s="825">
        <v>0</v>
      </c>
    </row>
    <row r="11" spans="1:6">
      <c r="A11" s="371" t="s">
        <v>1081</v>
      </c>
      <c r="B11" s="825">
        <v>0</v>
      </c>
      <c r="C11" s="825">
        <v>0</v>
      </c>
      <c r="D11" s="370" t="s">
        <v>1080</v>
      </c>
      <c r="E11" s="825">
        <v>0</v>
      </c>
      <c r="F11" s="825">
        <v>0</v>
      </c>
    </row>
    <row r="12" spans="1:6">
      <c r="A12" s="371" t="s">
        <v>1079</v>
      </c>
      <c r="B12" s="825">
        <v>0</v>
      </c>
      <c r="C12" s="825">
        <v>0</v>
      </c>
      <c r="D12" s="370" t="s">
        <v>1078</v>
      </c>
      <c r="E12" s="825">
        <v>0</v>
      </c>
      <c r="F12" s="825">
        <v>0</v>
      </c>
    </row>
    <row r="13" spans="1:6">
      <c r="A13" s="371" t="s">
        <v>1077</v>
      </c>
      <c r="B13" s="825">
        <v>0</v>
      </c>
      <c r="C13" s="825">
        <v>0</v>
      </c>
      <c r="D13" s="370" t="s">
        <v>1076</v>
      </c>
      <c r="E13" s="825">
        <v>0</v>
      </c>
      <c r="F13" s="825">
        <v>0</v>
      </c>
    </row>
    <row r="14" spans="1:6">
      <c r="A14" s="371" t="s">
        <v>1075</v>
      </c>
      <c r="B14" s="825">
        <v>0</v>
      </c>
      <c r="C14" s="825">
        <v>0</v>
      </c>
      <c r="D14" s="370" t="s">
        <v>1074</v>
      </c>
      <c r="E14" s="825">
        <v>0</v>
      </c>
      <c r="F14" s="825">
        <v>0</v>
      </c>
    </row>
    <row r="15" spans="1:6">
      <c r="A15" s="371" t="s">
        <v>1073</v>
      </c>
      <c r="B15" s="825">
        <v>0</v>
      </c>
      <c r="C15" s="825">
        <v>0</v>
      </c>
      <c r="D15" s="370" t="s">
        <v>1072</v>
      </c>
      <c r="E15" s="825">
        <v>143329.54999999999</v>
      </c>
      <c r="F15" s="825">
        <v>342.55</v>
      </c>
    </row>
    <row r="16" spans="1:6">
      <c r="A16" s="368" t="s">
        <v>1071</v>
      </c>
      <c r="B16" s="824">
        <f>SUM(B17:B23)</f>
        <v>46853.440000000002</v>
      </c>
      <c r="C16" s="824">
        <f>SUM(C17:C23)</f>
        <v>12899.419999999998</v>
      </c>
      <c r="D16" s="370" t="s">
        <v>1070</v>
      </c>
      <c r="E16" s="825">
        <v>0</v>
      </c>
      <c r="F16" s="825">
        <v>0</v>
      </c>
    </row>
    <row r="17" spans="1:6">
      <c r="A17" s="371" t="s">
        <v>1069</v>
      </c>
      <c r="B17" s="825">
        <v>0</v>
      </c>
      <c r="C17" s="825">
        <v>0</v>
      </c>
      <c r="D17" s="370" t="s">
        <v>1068</v>
      </c>
      <c r="E17" s="825">
        <v>25</v>
      </c>
      <c r="F17" s="825">
        <v>25</v>
      </c>
    </row>
    <row r="18" spans="1:6">
      <c r="A18" s="371" t="s">
        <v>1067</v>
      </c>
      <c r="B18" s="825">
        <v>0</v>
      </c>
      <c r="C18" s="825">
        <v>0</v>
      </c>
      <c r="D18" s="367" t="s">
        <v>1066</v>
      </c>
      <c r="E18" s="825">
        <f>SUM(E19:E21)</f>
        <v>0</v>
      </c>
      <c r="F18" s="825">
        <f>SUM(F19:F21)</f>
        <v>0</v>
      </c>
    </row>
    <row r="19" spans="1:6">
      <c r="A19" s="371" t="s">
        <v>1065</v>
      </c>
      <c r="B19" s="825">
        <v>5848.69</v>
      </c>
      <c r="C19" s="825">
        <v>5848.69</v>
      </c>
      <c r="D19" s="370" t="s">
        <v>1064</v>
      </c>
      <c r="E19" s="825"/>
      <c r="F19" s="825"/>
    </row>
    <row r="20" spans="1:6">
      <c r="A20" s="371" t="s">
        <v>1063</v>
      </c>
      <c r="B20" s="825">
        <v>0</v>
      </c>
      <c r="C20" s="825">
        <v>0</v>
      </c>
      <c r="D20" s="370" t="s">
        <v>1062</v>
      </c>
      <c r="E20" s="825"/>
      <c r="F20" s="825"/>
    </row>
    <row r="21" spans="1:6">
      <c r="A21" s="371" t="s">
        <v>1061</v>
      </c>
      <c r="B21" s="825">
        <v>0</v>
      </c>
      <c r="C21" s="825">
        <v>0</v>
      </c>
      <c r="D21" s="370" t="s">
        <v>1060</v>
      </c>
      <c r="E21" s="825"/>
      <c r="F21" s="825"/>
    </row>
    <row r="22" spans="1:6">
      <c r="A22" s="371" t="s">
        <v>1059</v>
      </c>
      <c r="B22" s="825">
        <v>0</v>
      </c>
      <c r="C22" s="825">
        <v>0</v>
      </c>
      <c r="D22" s="367" t="s">
        <v>1058</v>
      </c>
      <c r="E22" s="825">
        <f>SUM(E23:E24)</f>
        <v>0</v>
      </c>
      <c r="F22" s="825">
        <f>SUM(F23:F24)</f>
        <v>0</v>
      </c>
    </row>
    <row r="23" spans="1:6">
      <c r="A23" s="371" t="s">
        <v>1057</v>
      </c>
      <c r="B23" s="825">
        <v>41004.75</v>
      </c>
      <c r="C23" s="825">
        <v>7050.73</v>
      </c>
      <c r="D23" s="370" t="s">
        <v>1056</v>
      </c>
      <c r="E23" s="825"/>
      <c r="F23" s="825"/>
    </row>
    <row r="24" spans="1:6">
      <c r="A24" s="368" t="s">
        <v>1055</v>
      </c>
      <c r="B24" s="825">
        <f>SUM(B25:B29)</f>
        <v>0</v>
      </c>
      <c r="C24" s="825">
        <f>SUM(C25:C29)</f>
        <v>0</v>
      </c>
      <c r="D24" s="370" t="s">
        <v>1054</v>
      </c>
      <c r="E24" s="825"/>
      <c r="F24" s="825"/>
    </row>
    <row r="25" spans="1:6">
      <c r="A25" s="371" t="s">
        <v>1053</v>
      </c>
      <c r="B25" s="825"/>
      <c r="C25" s="825"/>
      <c r="D25" s="367" t="s">
        <v>1052</v>
      </c>
      <c r="E25" s="825">
        <v>0</v>
      </c>
      <c r="F25" s="825">
        <v>0</v>
      </c>
    </row>
    <row r="26" spans="1:6">
      <c r="A26" s="371" t="s">
        <v>1051</v>
      </c>
      <c r="B26" s="825"/>
      <c r="C26" s="825"/>
      <c r="D26" s="367" t="s">
        <v>1050</v>
      </c>
      <c r="E26" s="825">
        <f>SUM(E27:E29)</f>
        <v>0</v>
      </c>
      <c r="F26" s="825">
        <f>SUM(F27:F29)</f>
        <v>0</v>
      </c>
    </row>
    <row r="27" spans="1:6">
      <c r="A27" s="371" t="s">
        <v>1049</v>
      </c>
      <c r="B27" s="825"/>
      <c r="C27" s="825"/>
      <c r="D27" s="370" t="s">
        <v>1048</v>
      </c>
      <c r="E27" s="825"/>
      <c r="F27" s="825"/>
    </row>
    <row r="28" spans="1:6">
      <c r="A28" s="371" t="s">
        <v>1047</v>
      </c>
      <c r="B28" s="825"/>
      <c r="C28" s="825"/>
      <c r="D28" s="370" t="s">
        <v>1046</v>
      </c>
      <c r="E28" s="825"/>
      <c r="F28" s="825"/>
    </row>
    <row r="29" spans="1:6">
      <c r="A29" s="371" t="s">
        <v>1045</v>
      </c>
      <c r="B29" s="825"/>
      <c r="C29" s="825"/>
      <c r="D29" s="370" t="s">
        <v>1044</v>
      </c>
      <c r="E29" s="825"/>
      <c r="F29" s="825"/>
    </row>
    <row r="30" spans="1:6">
      <c r="A30" s="368" t="s">
        <v>1043</v>
      </c>
      <c r="B30" s="825">
        <f>SUM(B31:B35)</f>
        <v>0</v>
      </c>
      <c r="C30" s="825">
        <f>SUM(C31:C35)</f>
        <v>0</v>
      </c>
      <c r="D30" s="367" t="s">
        <v>1042</v>
      </c>
      <c r="E30" s="825">
        <f>SUM(E31:E36)</f>
        <v>0</v>
      </c>
      <c r="F30" s="825">
        <f>SUM(F31:F36)</f>
        <v>0</v>
      </c>
    </row>
    <row r="31" spans="1:6">
      <c r="A31" s="371" t="s">
        <v>1041</v>
      </c>
      <c r="B31" s="825"/>
      <c r="C31" s="825"/>
      <c r="D31" s="370" t="s">
        <v>1040</v>
      </c>
      <c r="E31" s="825"/>
      <c r="F31" s="825"/>
    </row>
    <row r="32" spans="1:6">
      <c r="A32" s="371" t="s">
        <v>1039</v>
      </c>
      <c r="B32" s="825"/>
      <c r="C32" s="825"/>
      <c r="D32" s="370" t="s">
        <v>1038</v>
      </c>
      <c r="E32" s="825"/>
      <c r="F32" s="825"/>
    </row>
    <row r="33" spans="1:6">
      <c r="A33" s="371" t="s">
        <v>1037</v>
      </c>
      <c r="B33" s="825"/>
      <c r="C33" s="825"/>
      <c r="D33" s="370" t="s">
        <v>1036</v>
      </c>
      <c r="E33" s="825"/>
      <c r="F33" s="825"/>
    </row>
    <row r="34" spans="1:6">
      <c r="A34" s="371" t="s">
        <v>1035</v>
      </c>
      <c r="B34" s="825"/>
      <c r="C34" s="825"/>
      <c r="D34" s="370" t="s">
        <v>1034</v>
      </c>
      <c r="E34" s="825"/>
      <c r="F34" s="825"/>
    </row>
    <row r="35" spans="1:6">
      <c r="A35" s="371" t="s">
        <v>1033</v>
      </c>
      <c r="B35" s="825"/>
      <c r="C35" s="825"/>
      <c r="D35" s="370" t="s">
        <v>1032</v>
      </c>
      <c r="E35" s="825"/>
      <c r="F35" s="825"/>
    </row>
    <row r="36" spans="1:6">
      <c r="A36" s="368" t="s">
        <v>1031</v>
      </c>
      <c r="B36" s="825">
        <v>0</v>
      </c>
      <c r="C36" s="825">
        <v>0</v>
      </c>
      <c r="D36" s="370" t="s">
        <v>1030</v>
      </c>
      <c r="E36" s="825"/>
      <c r="F36" s="825"/>
    </row>
    <row r="37" spans="1:6">
      <c r="A37" s="368" t="s">
        <v>1029</v>
      </c>
      <c r="B37" s="825">
        <f>SUM(B38:B39)</f>
        <v>0</v>
      </c>
      <c r="C37" s="825">
        <f>SUM(C38:C39)</f>
        <v>0</v>
      </c>
      <c r="D37" s="367" t="s">
        <v>1028</v>
      </c>
      <c r="E37" s="825">
        <f>SUM(E38:E40)</f>
        <v>0</v>
      </c>
      <c r="F37" s="825">
        <f>SUM(F38:F40)</f>
        <v>0</v>
      </c>
    </row>
    <row r="38" spans="1:6">
      <c r="A38" s="371" t="s">
        <v>1027</v>
      </c>
      <c r="B38" s="825"/>
      <c r="C38" s="825"/>
      <c r="D38" s="370" t="s">
        <v>1026</v>
      </c>
      <c r="E38" s="825"/>
      <c r="F38" s="825"/>
    </row>
    <row r="39" spans="1:6">
      <c r="A39" s="371" t="s">
        <v>1025</v>
      </c>
      <c r="B39" s="825"/>
      <c r="C39" s="825"/>
      <c r="D39" s="370" t="s">
        <v>1024</v>
      </c>
      <c r="E39" s="825"/>
      <c r="F39" s="825"/>
    </row>
    <row r="40" spans="1:6">
      <c r="A40" s="368" t="s">
        <v>1023</v>
      </c>
      <c r="B40" s="825">
        <f>SUM(B41:B44)</f>
        <v>0</v>
      </c>
      <c r="C40" s="825">
        <f>SUM(C41:C44)</f>
        <v>0</v>
      </c>
      <c r="D40" s="370" t="s">
        <v>1022</v>
      </c>
      <c r="E40" s="825"/>
      <c r="F40" s="825"/>
    </row>
    <row r="41" spans="1:6">
      <c r="A41" s="371" t="s">
        <v>1021</v>
      </c>
      <c r="B41" s="825"/>
      <c r="C41" s="825"/>
      <c r="D41" s="367" t="s">
        <v>1020</v>
      </c>
      <c r="E41" s="825">
        <f>SUM(E42:E44)</f>
        <v>0</v>
      </c>
      <c r="F41" s="825">
        <f>SUM(F42:F44)</f>
        <v>0</v>
      </c>
    </row>
    <row r="42" spans="1:6">
      <c r="A42" s="371" t="s">
        <v>1019</v>
      </c>
      <c r="B42" s="825"/>
      <c r="C42" s="825"/>
      <c r="D42" s="370" t="s">
        <v>1018</v>
      </c>
      <c r="E42" s="825"/>
      <c r="F42" s="825"/>
    </row>
    <row r="43" spans="1:6">
      <c r="A43" s="371" t="s">
        <v>1017</v>
      </c>
      <c r="B43" s="825"/>
      <c r="C43" s="825"/>
      <c r="D43" s="370" t="s">
        <v>1016</v>
      </c>
      <c r="E43" s="825"/>
      <c r="F43" s="825"/>
    </row>
    <row r="44" spans="1:6">
      <c r="A44" s="371" t="s">
        <v>1015</v>
      </c>
      <c r="B44" s="825"/>
      <c r="C44" s="825"/>
      <c r="D44" s="370" t="s">
        <v>1014</v>
      </c>
      <c r="E44" s="825"/>
      <c r="F44" s="825"/>
    </row>
    <row r="45" spans="1:6">
      <c r="A45" s="366"/>
      <c r="B45" s="825"/>
      <c r="C45" s="825"/>
      <c r="D45" s="369"/>
      <c r="E45" s="825"/>
      <c r="F45" s="825"/>
    </row>
    <row r="46" spans="1:6">
      <c r="A46" s="368" t="s">
        <v>1013</v>
      </c>
      <c r="B46" s="824">
        <f>B8+B16+B24+B30+B36+B37+B40</f>
        <v>81757.52</v>
      </c>
      <c r="C46" s="824">
        <f>C8+C16+C24+C30+C36+C37+C40</f>
        <v>48567.409999999996</v>
      </c>
      <c r="D46" s="367" t="s">
        <v>1012</v>
      </c>
      <c r="E46" s="824">
        <f>+E8+E18+E22+E25+E26+E30+E37+E41</f>
        <v>143553.54999999999</v>
      </c>
      <c r="F46" s="824">
        <f>+F8+F18+F22+F25+F26+F30+F37+F41</f>
        <v>366.55</v>
      </c>
    </row>
    <row r="47" spans="1:6">
      <c r="A47" s="366"/>
      <c r="B47" s="825"/>
      <c r="C47" s="825"/>
      <c r="D47" s="365"/>
      <c r="E47" s="825"/>
      <c r="F47" s="825"/>
    </row>
    <row r="48" spans="1:6">
      <c r="A48" s="364" t="s">
        <v>37</v>
      </c>
      <c r="B48" s="825"/>
      <c r="C48" s="825"/>
      <c r="D48" s="362" t="s">
        <v>38</v>
      </c>
      <c r="E48" s="825"/>
      <c r="F48" s="825"/>
    </row>
    <row r="49" spans="1:6">
      <c r="A49" s="363" t="s">
        <v>1011</v>
      </c>
      <c r="B49" s="825">
        <v>0</v>
      </c>
      <c r="C49" s="825">
        <v>0</v>
      </c>
      <c r="D49" s="360" t="s">
        <v>1010</v>
      </c>
      <c r="E49" s="825"/>
      <c r="F49" s="825"/>
    </row>
    <row r="50" spans="1:6">
      <c r="A50" s="363" t="s">
        <v>1009</v>
      </c>
      <c r="B50" s="825">
        <v>0</v>
      </c>
      <c r="C50" s="825">
        <v>0</v>
      </c>
      <c r="D50" s="360" t="s">
        <v>1008</v>
      </c>
      <c r="E50" s="825"/>
      <c r="F50" s="825"/>
    </row>
    <row r="51" spans="1:6">
      <c r="A51" s="829" t="s">
        <v>1007</v>
      </c>
      <c r="B51" s="830">
        <v>13732977.42</v>
      </c>
      <c r="C51" s="830">
        <v>13732977.42</v>
      </c>
      <c r="D51" s="831" t="s">
        <v>1006</v>
      </c>
      <c r="E51" s="830"/>
      <c r="F51" s="830"/>
    </row>
    <row r="52" spans="1:6">
      <c r="A52" s="363" t="s">
        <v>1005</v>
      </c>
      <c r="B52" s="825">
        <v>2533710.5699999998</v>
      </c>
      <c r="C52" s="825">
        <v>2423232.96</v>
      </c>
      <c r="D52" s="360" t="s">
        <v>1004</v>
      </c>
      <c r="E52" s="825"/>
      <c r="F52" s="825"/>
    </row>
    <row r="53" spans="1:6">
      <c r="A53" s="363" t="s">
        <v>1003</v>
      </c>
      <c r="B53" s="825">
        <v>12600</v>
      </c>
      <c r="C53" s="825">
        <v>12600</v>
      </c>
      <c r="D53" s="360" t="s">
        <v>1002</v>
      </c>
      <c r="E53" s="825"/>
      <c r="F53" s="825"/>
    </row>
    <row r="54" spans="1:6">
      <c r="A54" s="363" t="s">
        <v>1001</v>
      </c>
      <c r="B54" s="825">
        <v>-2206483.02</v>
      </c>
      <c r="C54" s="825">
        <v>-2122516.4700000002</v>
      </c>
      <c r="D54" s="360" t="s">
        <v>1000</v>
      </c>
      <c r="E54" s="825"/>
      <c r="F54" s="825"/>
    </row>
    <row r="55" spans="1:6">
      <c r="A55" s="363" t="s">
        <v>999</v>
      </c>
      <c r="B55" s="825">
        <v>0</v>
      </c>
      <c r="C55" s="825">
        <v>0</v>
      </c>
      <c r="D55" s="359"/>
      <c r="E55" s="825"/>
      <c r="F55" s="825"/>
    </row>
    <row r="56" spans="1:6">
      <c r="A56" s="363" t="s">
        <v>998</v>
      </c>
      <c r="B56" s="825">
        <v>0</v>
      </c>
      <c r="C56" s="825">
        <v>0</v>
      </c>
      <c r="D56" s="359" t="s">
        <v>997</v>
      </c>
      <c r="E56" s="825">
        <f>SUM(E49:E54)</f>
        <v>0</v>
      </c>
      <c r="F56" s="825">
        <f>SUM(F49:F54)</f>
        <v>0</v>
      </c>
    </row>
    <row r="57" spans="1:6">
      <c r="A57" s="363" t="s">
        <v>996</v>
      </c>
      <c r="B57" s="825">
        <v>0</v>
      </c>
      <c r="C57" s="825">
        <v>0</v>
      </c>
      <c r="D57" s="362"/>
      <c r="E57" s="824"/>
      <c r="F57" s="824"/>
    </row>
    <row r="58" spans="1:6">
      <c r="A58" s="358"/>
      <c r="B58" s="825"/>
      <c r="C58" s="825"/>
      <c r="D58" s="359" t="s">
        <v>995</v>
      </c>
      <c r="E58" s="824">
        <f>E46+E56</f>
        <v>143553.54999999999</v>
      </c>
      <c r="F58" s="824">
        <f>F46+F56</f>
        <v>366.55</v>
      </c>
    </row>
    <row r="59" spans="1:6">
      <c r="A59" s="361" t="s">
        <v>994</v>
      </c>
      <c r="B59" s="824">
        <f>SUM(B49:B57)</f>
        <v>14072804.970000001</v>
      </c>
      <c r="C59" s="824">
        <f>SUM(C49:C57)</f>
        <v>14046293.909999998</v>
      </c>
      <c r="D59" s="360"/>
      <c r="E59" s="825"/>
      <c r="F59" s="825"/>
    </row>
    <row r="60" spans="1:6">
      <c r="A60" s="358"/>
      <c r="B60" s="824"/>
      <c r="C60" s="824"/>
      <c r="D60" s="359" t="s">
        <v>993</v>
      </c>
      <c r="E60" s="825"/>
      <c r="F60" s="825"/>
    </row>
    <row r="61" spans="1:6">
      <c r="A61" s="361" t="s">
        <v>992</v>
      </c>
      <c r="B61" s="824">
        <f>B46+B59</f>
        <v>14154562.49</v>
      </c>
      <c r="C61" s="824">
        <f>C46+C59</f>
        <v>14094861.319999998</v>
      </c>
      <c r="D61" s="359"/>
      <c r="E61" s="825"/>
      <c r="F61" s="825"/>
    </row>
    <row r="62" spans="1:6">
      <c r="A62" s="358"/>
      <c r="B62" s="825"/>
      <c r="C62" s="825"/>
      <c r="D62" s="359" t="s">
        <v>991</v>
      </c>
      <c r="E62" s="824">
        <f>E63+E64+E65</f>
        <v>14041057.529999999</v>
      </c>
      <c r="F62" s="824">
        <f>F63+F64+F65</f>
        <v>14041057.529999999</v>
      </c>
    </row>
    <row r="63" spans="1:6">
      <c r="A63" s="358"/>
      <c r="B63" s="825"/>
      <c r="C63" s="825"/>
      <c r="D63" s="360" t="s">
        <v>990</v>
      </c>
      <c r="E63" s="825">
        <v>0</v>
      </c>
      <c r="F63" s="825">
        <v>0</v>
      </c>
    </row>
    <row r="64" spans="1:6">
      <c r="A64" s="358"/>
      <c r="B64" s="825"/>
      <c r="C64" s="825"/>
      <c r="D64" s="360" t="s">
        <v>989</v>
      </c>
      <c r="E64" s="825">
        <v>0</v>
      </c>
      <c r="F64" s="825">
        <v>0</v>
      </c>
    </row>
    <row r="65" spans="1:8">
      <c r="A65" s="358"/>
      <c r="B65" s="825"/>
      <c r="C65" s="825"/>
      <c r="D65" s="360" t="s">
        <v>988</v>
      </c>
      <c r="E65" s="825">
        <v>14041057.529999999</v>
      </c>
      <c r="F65" s="825">
        <v>14041057.529999999</v>
      </c>
    </row>
    <row r="66" spans="1:8">
      <c r="A66" s="358"/>
      <c r="B66" s="356"/>
      <c r="C66" s="356"/>
      <c r="D66" s="360"/>
      <c r="E66" s="825"/>
      <c r="F66" s="825"/>
    </row>
    <row r="67" spans="1:8">
      <c r="A67" s="358"/>
      <c r="B67" s="356"/>
      <c r="C67" s="356"/>
      <c r="D67" s="359" t="s">
        <v>987</v>
      </c>
      <c r="E67" s="824">
        <f>SUM(E68:E72)</f>
        <v>-30049.060000000005</v>
      </c>
      <c r="F67" s="824">
        <f>SUM(F68:F72)</f>
        <v>53436.770000000019</v>
      </c>
    </row>
    <row r="68" spans="1:8">
      <c r="A68" s="358"/>
      <c r="B68" s="356"/>
      <c r="C68" s="356"/>
      <c r="D68" s="360" t="s">
        <v>986</v>
      </c>
      <c r="E68" s="825">
        <v>-88336.38</v>
      </c>
      <c r="F68" s="825">
        <v>-1988692.54</v>
      </c>
    </row>
    <row r="69" spans="1:8">
      <c r="A69" s="358"/>
      <c r="B69" s="356"/>
      <c r="C69" s="356"/>
      <c r="D69" s="360" t="s">
        <v>985</v>
      </c>
      <c r="E69" s="825">
        <v>58287.32</v>
      </c>
      <c r="F69" s="825">
        <v>2042129.31</v>
      </c>
    </row>
    <row r="70" spans="1:8">
      <c r="A70" s="358"/>
      <c r="B70" s="356"/>
      <c r="C70" s="356"/>
      <c r="D70" s="360" t="s">
        <v>984</v>
      </c>
      <c r="E70" s="825">
        <v>0</v>
      </c>
      <c r="F70" s="825">
        <v>0</v>
      </c>
    </row>
    <row r="71" spans="1:8">
      <c r="A71" s="358"/>
      <c r="B71" s="356"/>
      <c r="C71" s="356"/>
      <c r="D71" s="360" t="s">
        <v>983</v>
      </c>
      <c r="E71" s="825">
        <v>0</v>
      </c>
      <c r="F71" s="825">
        <v>0</v>
      </c>
    </row>
    <row r="72" spans="1:8">
      <c r="A72" s="358"/>
      <c r="B72" s="356"/>
      <c r="C72" s="356"/>
      <c r="D72" s="360" t="s">
        <v>982</v>
      </c>
      <c r="E72" s="825">
        <v>0</v>
      </c>
      <c r="F72" s="825">
        <v>0</v>
      </c>
    </row>
    <row r="73" spans="1:8">
      <c r="A73" s="358"/>
      <c r="B73" s="356"/>
      <c r="C73" s="356"/>
      <c r="D73" s="360"/>
      <c r="E73" s="825"/>
      <c r="F73" s="825"/>
    </row>
    <row r="74" spans="1:8">
      <c r="A74" s="358"/>
      <c r="B74" s="356"/>
      <c r="C74" s="356"/>
      <c r="D74" s="359" t="s">
        <v>981</v>
      </c>
      <c r="E74" s="825">
        <f>E75+E76</f>
        <v>0</v>
      </c>
      <c r="F74" s="825">
        <f>F75+F76</f>
        <v>0</v>
      </c>
    </row>
    <row r="75" spans="1:8">
      <c r="A75" s="358"/>
      <c r="B75" s="356"/>
      <c r="C75" s="356"/>
      <c r="D75" s="360" t="s">
        <v>980</v>
      </c>
      <c r="E75" s="825"/>
      <c r="F75" s="825"/>
    </row>
    <row r="76" spans="1:8">
      <c r="A76" s="358"/>
      <c r="B76" s="356"/>
      <c r="C76" s="356"/>
      <c r="D76" s="360" t="s">
        <v>979</v>
      </c>
      <c r="E76" s="825"/>
      <c r="F76" s="825"/>
    </row>
    <row r="77" spans="1:8">
      <c r="A77" s="358"/>
      <c r="B77" s="356"/>
      <c r="C77" s="356"/>
      <c r="D77" s="360"/>
      <c r="E77" s="825"/>
      <c r="F77" s="825"/>
    </row>
    <row r="78" spans="1:8">
      <c r="A78" s="358"/>
      <c r="B78" s="356"/>
      <c r="C78" s="356"/>
      <c r="D78" s="359" t="s">
        <v>978</v>
      </c>
      <c r="E78" s="824">
        <f>E62+E67+E74</f>
        <v>14011008.469999999</v>
      </c>
      <c r="F78" s="824">
        <f>F62+F67+F74</f>
        <v>14094494.299999999</v>
      </c>
    </row>
    <row r="79" spans="1:8">
      <c r="A79" s="358"/>
      <c r="B79" s="356"/>
      <c r="C79" s="356"/>
      <c r="D79" s="360"/>
      <c r="E79" s="824"/>
      <c r="F79" s="824"/>
    </row>
    <row r="80" spans="1:8">
      <c r="A80" s="358"/>
      <c r="B80" s="356"/>
      <c r="C80" s="356"/>
      <c r="D80" s="359" t="s">
        <v>977</v>
      </c>
      <c r="E80" s="824">
        <f>E58+E78</f>
        <v>14154562.02</v>
      </c>
      <c r="F80" s="824">
        <f>F58+F78</f>
        <v>14094860.85</v>
      </c>
      <c r="G80" s="826"/>
      <c r="H80" s="826"/>
    </row>
    <row r="81" spans="1:6">
      <c r="A81" s="358"/>
      <c r="B81" s="356"/>
      <c r="C81" s="356"/>
      <c r="D81" s="357"/>
      <c r="E81" s="825"/>
      <c r="F81" s="825"/>
    </row>
    <row r="82" spans="1:6">
      <c r="A82" s="358"/>
      <c r="B82" s="356"/>
      <c r="C82" s="356"/>
      <c r="D82" s="357"/>
      <c r="E82" s="825"/>
      <c r="F82" s="825"/>
    </row>
    <row r="83" spans="1:6">
      <c r="A83" s="358"/>
      <c r="B83" s="356"/>
      <c r="C83" s="356"/>
      <c r="D83" s="357"/>
      <c r="E83" s="356"/>
      <c r="F83" s="356"/>
    </row>
    <row r="84" spans="1:6" ht="15.75" thickBot="1">
      <c r="A84" s="355"/>
      <c r="B84" s="353"/>
      <c r="C84" s="353"/>
      <c r="D84" s="354"/>
      <c r="E84" s="353"/>
      <c r="F84" s="353"/>
    </row>
  </sheetData>
  <mergeCells count="4">
    <mergeCell ref="A1:F1"/>
    <mergeCell ref="A2:F2"/>
    <mergeCell ref="A3:F3"/>
    <mergeCell ref="A4:F4"/>
  </mergeCells>
  <pageMargins left="0.47244094488188981" right="0.39370078740157483" top="0.59055118110236227" bottom="0.70866141732283472" header="0.31496062992125984" footer="0.31496062992125984"/>
  <pageSetup scale="69" fitToHeight="0" orientation="landscape" r:id="rId1"/>
  <headerFooter>
    <oddHeader xml:space="preserve">&amp;LLey de Disciplina Financiera&amp;RLDF-1 </oddHeader>
    <oddFooter>&amp;C“Bajo protesta de decir verdad declaramos que los Estados Financieros y sus notas, son razonablemente correctos y son responsabilidad del emisor”</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39"/>
  <sheetViews>
    <sheetView topLeftCell="A16" zoomScaleNormal="100" workbookViewId="0">
      <selection activeCell="A3" sqref="A3:H3"/>
    </sheetView>
  </sheetViews>
  <sheetFormatPr defaultColWidth="10.76171875" defaultRowHeight="15"/>
  <cols>
    <col min="1" max="1" width="30.8046875" customWidth="1"/>
    <col min="2" max="8" width="22.59765625" customWidth="1"/>
  </cols>
  <sheetData>
    <row r="1" spans="1:8">
      <c r="A1" s="1192" t="s">
        <v>1591</v>
      </c>
      <c r="B1" s="1193"/>
      <c r="C1" s="1193"/>
      <c r="D1" s="1193"/>
      <c r="E1" s="1193"/>
      <c r="F1" s="1193"/>
      <c r="G1" s="1193"/>
      <c r="H1" s="1194"/>
    </row>
    <row r="2" spans="1:8">
      <c r="A2" s="1195" t="s">
        <v>2231</v>
      </c>
      <c r="B2" s="1162"/>
      <c r="C2" s="1162"/>
      <c r="D2" s="1162"/>
      <c r="E2" s="1162"/>
      <c r="F2" s="1162"/>
      <c r="G2" s="1162"/>
      <c r="H2" s="1196"/>
    </row>
    <row r="3" spans="1:8">
      <c r="A3" s="1195" t="s">
        <v>2224</v>
      </c>
      <c r="B3" s="1162"/>
      <c r="C3" s="1162"/>
      <c r="D3" s="1162"/>
      <c r="E3" s="1162"/>
      <c r="F3" s="1162"/>
      <c r="G3" s="1162"/>
      <c r="H3" s="1196"/>
    </row>
    <row r="4" spans="1:8" ht="15.75" thickBot="1">
      <c r="A4" s="1197" t="s">
        <v>1089</v>
      </c>
      <c r="B4" s="1198"/>
      <c r="C4" s="1198"/>
      <c r="D4" s="1198"/>
      <c r="E4" s="1198"/>
      <c r="F4" s="1198"/>
      <c r="G4" s="1198"/>
      <c r="H4" s="1199"/>
    </row>
    <row r="5" spans="1:8" s="396" customFormat="1" ht="49.5" customHeight="1" thickBot="1">
      <c r="A5" s="399" t="s">
        <v>1128</v>
      </c>
      <c r="B5" s="397" t="s">
        <v>2225</v>
      </c>
      <c r="C5" s="397" t="s">
        <v>1127</v>
      </c>
      <c r="D5" s="397" t="s">
        <v>1126</v>
      </c>
      <c r="E5" s="397" t="s">
        <v>1125</v>
      </c>
      <c r="F5" s="398" t="s">
        <v>1124</v>
      </c>
      <c r="G5" s="397" t="s">
        <v>1123</v>
      </c>
      <c r="H5" s="397" t="s">
        <v>1122</v>
      </c>
    </row>
    <row r="6" spans="1:8" ht="6.75" customHeight="1">
      <c r="A6" s="395"/>
      <c r="B6" s="394"/>
      <c r="C6" s="393"/>
      <c r="D6" s="393"/>
      <c r="E6" s="393"/>
      <c r="F6" s="393"/>
      <c r="G6" s="393"/>
      <c r="H6" s="393"/>
    </row>
    <row r="7" spans="1:8" ht="15" customHeight="1">
      <c r="A7" s="381" t="s">
        <v>1121</v>
      </c>
      <c r="B7" s="391">
        <f>B8+B12</f>
        <v>0</v>
      </c>
      <c r="C7" s="391">
        <f>C8+C12</f>
        <v>0</v>
      </c>
      <c r="D7" s="391">
        <f>D8+D12</f>
        <v>0</v>
      </c>
      <c r="E7" s="391">
        <f>E8+E12</f>
        <v>0</v>
      </c>
      <c r="F7" s="380">
        <f t="shared" ref="F7:F15" si="0">B7+C7+D7+E7</f>
        <v>0</v>
      </c>
      <c r="G7" s="390"/>
      <c r="H7" s="390"/>
    </row>
    <row r="8" spans="1:8" ht="15" customHeight="1">
      <c r="A8" s="381" t="s">
        <v>1120</v>
      </c>
      <c r="B8" s="391">
        <f>B9+B10+B11</f>
        <v>0</v>
      </c>
      <c r="C8" s="391">
        <f>C9+C10+C11</f>
        <v>0</v>
      </c>
      <c r="D8" s="391">
        <f>D9+D10+D11</f>
        <v>0</v>
      </c>
      <c r="E8" s="391">
        <f>E9+E10+E11</f>
        <v>0</v>
      </c>
      <c r="F8" s="380">
        <f t="shared" si="0"/>
        <v>0</v>
      </c>
      <c r="G8" s="393"/>
      <c r="H8" s="393"/>
    </row>
    <row r="9" spans="1:8">
      <c r="A9" s="392" t="s">
        <v>1119</v>
      </c>
      <c r="B9" s="391"/>
      <c r="C9" s="391"/>
      <c r="D9" s="391"/>
      <c r="E9" s="391"/>
      <c r="F9" s="380">
        <f t="shared" si="0"/>
        <v>0</v>
      </c>
      <c r="G9" s="393"/>
      <c r="H9" s="393"/>
    </row>
    <row r="10" spans="1:8">
      <c r="A10" s="392" t="s">
        <v>1118</v>
      </c>
      <c r="B10" s="391"/>
      <c r="C10" s="391"/>
      <c r="D10" s="391"/>
      <c r="E10" s="391"/>
      <c r="F10" s="380">
        <f t="shared" si="0"/>
        <v>0</v>
      </c>
      <c r="G10" s="380"/>
      <c r="H10" s="380"/>
    </row>
    <row r="11" spans="1:8">
      <c r="A11" s="392" t="s">
        <v>1117</v>
      </c>
      <c r="B11" s="391"/>
      <c r="C11" s="391"/>
      <c r="D11" s="391"/>
      <c r="E11" s="391"/>
      <c r="F11" s="380">
        <f t="shared" si="0"/>
        <v>0</v>
      </c>
      <c r="G11" s="380"/>
      <c r="H11" s="380"/>
    </row>
    <row r="12" spans="1:8" ht="15" customHeight="1">
      <c r="A12" s="381" t="s">
        <v>1116</v>
      </c>
      <c r="B12" s="391">
        <f>B13+B14+B15</f>
        <v>0</v>
      </c>
      <c r="C12" s="391">
        <f>C13+C14+C15</f>
        <v>0</v>
      </c>
      <c r="D12" s="391">
        <f>D13+D14+D15</f>
        <v>0</v>
      </c>
      <c r="E12" s="391">
        <f>E13+E14+E15</f>
        <v>0</v>
      </c>
      <c r="F12" s="380">
        <f t="shared" si="0"/>
        <v>0</v>
      </c>
      <c r="G12" s="393"/>
      <c r="H12" s="393"/>
    </row>
    <row r="13" spans="1:8">
      <c r="A13" s="392" t="s">
        <v>1115</v>
      </c>
      <c r="B13" s="391"/>
      <c r="C13" s="393"/>
      <c r="D13" s="393"/>
      <c r="E13" s="393"/>
      <c r="F13" s="380">
        <f t="shared" si="0"/>
        <v>0</v>
      </c>
      <c r="G13" s="393"/>
      <c r="H13" s="393"/>
    </row>
    <row r="14" spans="1:8">
      <c r="A14" s="392" t="s">
        <v>1114</v>
      </c>
      <c r="B14" s="391"/>
      <c r="C14" s="380"/>
      <c r="D14" s="380"/>
      <c r="E14" s="380"/>
      <c r="F14" s="380">
        <f t="shared" si="0"/>
        <v>0</v>
      </c>
      <c r="G14" s="380"/>
      <c r="H14" s="380"/>
    </row>
    <row r="15" spans="1:8">
      <c r="A15" s="392" t="s">
        <v>1113</v>
      </c>
      <c r="B15" s="391"/>
      <c r="C15" s="380"/>
      <c r="D15" s="380"/>
      <c r="E15" s="380"/>
      <c r="F15" s="380">
        <f t="shared" si="0"/>
        <v>0</v>
      </c>
      <c r="G15" s="380"/>
      <c r="H15" s="380"/>
    </row>
    <row r="16" spans="1:8" ht="15" customHeight="1">
      <c r="A16" s="381" t="s">
        <v>1112</v>
      </c>
      <c r="B16" s="832">
        <v>367.06</v>
      </c>
      <c r="C16" s="833">
        <f>+F16-B16</f>
        <v>143187</v>
      </c>
      <c r="D16" s="833"/>
      <c r="E16" s="833"/>
      <c r="F16" s="834">
        <v>143554.06</v>
      </c>
      <c r="G16" s="833"/>
      <c r="H16" s="833"/>
    </row>
    <row r="17" spans="1:8" ht="4.5" customHeight="1">
      <c r="A17" s="392"/>
      <c r="B17" s="832"/>
      <c r="C17" s="834"/>
      <c r="D17" s="834"/>
      <c r="E17" s="834"/>
      <c r="F17" s="834"/>
      <c r="G17" s="834"/>
      <c r="H17" s="834"/>
    </row>
    <row r="18" spans="1:8" ht="21">
      <c r="A18" s="381" t="s">
        <v>1111</v>
      </c>
      <c r="B18" s="832">
        <f>B7+B16</f>
        <v>367.06</v>
      </c>
      <c r="C18" s="832">
        <f>C7+C16</f>
        <v>143187</v>
      </c>
      <c r="D18" s="832">
        <f>D7+D16</f>
        <v>0</v>
      </c>
      <c r="E18" s="832">
        <f>E7+E16</f>
        <v>0</v>
      </c>
      <c r="F18" s="832">
        <f>F7+F16</f>
        <v>143554.06</v>
      </c>
      <c r="G18" s="835"/>
      <c r="H18" s="835"/>
    </row>
    <row r="19" spans="1:8" ht="6.75" customHeight="1">
      <c r="A19" s="381"/>
      <c r="B19" s="391"/>
      <c r="C19" s="393"/>
      <c r="D19" s="393"/>
      <c r="E19" s="393"/>
      <c r="F19" s="393"/>
      <c r="G19" s="393"/>
      <c r="H19" s="393"/>
    </row>
    <row r="20" spans="1:8" ht="16.5" customHeight="1">
      <c r="A20" s="381" t="s">
        <v>1110</v>
      </c>
      <c r="B20" s="391">
        <f>SUM(B21:B23)</f>
        <v>0</v>
      </c>
      <c r="C20" s="391">
        <f>SUM(C21:C23)</f>
        <v>0</v>
      </c>
      <c r="D20" s="391">
        <f>SUM(D21:D23)</f>
        <v>0</v>
      </c>
      <c r="E20" s="391">
        <f>SUM(E21:E23)</f>
        <v>0</v>
      </c>
      <c r="F20" s="393">
        <f>SUM(B20:E20)</f>
        <v>0</v>
      </c>
      <c r="G20" s="393"/>
      <c r="H20" s="393"/>
    </row>
    <row r="21" spans="1:8" ht="15" customHeight="1">
      <c r="A21" s="392" t="s">
        <v>1109</v>
      </c>
      <c r="B21" s="391"/>
      <c r="C21" s="390"/>
      <c r="D21" s="390"/>
      <c r="E21" s="390"/>
      <c r="F21" s="390"/>
      <c r="G21" s="390"/>
      <c r="H21" s="390"/>
    </row>
    <row r="22" spans="1:8" ht="15" customHeight="1">
      <c r="A22" s="392" t="s">
        <v>1108</v>
      </c>
      <c r="B22" s="391"/>
      <c r="C22" s="390"/>
      <c r="D22" s="390"/>
      <c r="E22" s="390"/>
      <c r="F22" s="390"/>
      <c r="G22" s="390"/>
      <c r="H22" s="390"/>
    </row>
    <row r="23" spans="1:8" ht="15" customHeight="1">
      <c r="A23" s="392" t="s">
        <v>1107</v>
      </c>
      <c r="B23" s="391"/>
      <c r="C23" s="390"/>
      <c r="D23" s="390"/>
      <c r="E23" s="390"/>
      <c r="F23" s="390"/>
      <c r="G23" s="390"/>
      <c r="H23" s="390"/>
    </row>
    <row r="24" spans="1:8" ht="3" customHeight="1">
      <c r="A24" s="389"/>
      <c r="B24" s="391"/>
      <c r="C24" s="390"/>
      <c r="D24" s="390"/>
      <c r="E24" s="390"/>
      <c r="F24" s="390"/>
      <c r="G24" s="390"/>
      <c r="H24" s="390"/>
    </row>
    <row r="25" spans="1:8" ht="22.5">
      <c r="A25" s="381" t="s">
        <v>1106</v>
      </c>
      <c r="B25" s="391">
        <f>SUM(B26:B28)</f>
        <v>0</v>
      </c>
      <c r="C25" s="391">
        <f>SUM(C26:C28)</f>
        <v>0</v>
      </c>
      <c r="D25" s="391">
        <f>SUM(D26:D28)</f>
        <v>0</v>
      </c>
      <c r="E25" s="391">
        <f>SUM(E26:E28)</f>
        <v>0</v>
      </c>
      <c r="F25" s="393">
        <f>SUM(B25:E25)</f>
        <v>0</v>
      </c>
      <c r="G25" s="390"/>
      <c r="H25" s="390"/>
    </row>
    <row r="26" spans="1:8" ht="15" customHeight="1">
      <c r="A26" s="392" t="s">
        <v>1105</v>
      </c>
      <c r="B26" s="391"/>
      <c r="C26" s="390"/>
      <c r="D26" s="390"/>
      <c r="E26" s="390"/>
      <c r="F26" s="390"/>
      <c r="G26" s="390"/>
      <c r="H26" s="390"/>
    </row>
    <row r="27" spans="1:8" ht="15" customHeight="1">
      <c r="A27" s="392" t="s">
        <v>1104</v>
      </c>
      <c r="B27" s="391"/>
      <c r="C27" s="390"/>
      <c r="D27" s="390"/>
      <c r="E27" s="390"/>
      <c r="F27" s="390"/>
      <c r="G27" s="390"/>
      <c r="H27" s="390"/>
    </row>
    <row r="28" spans="1:8" ht="15" customHeight="1">
      <c r="A28" s="392" t="s">
        <v>1103</v>
      </c>
      <c r="B28" s="391"/>
      <c r="C28" s="390"/>
      <c r="D28" s="390"/>
      <c r="E28" s="390"/>
      <c r="F28" s="390"/>
      <c r="G28" s="390"/>
      <c r="H28" s="390"/>
    </row>
    <row r="29" spans="1:8" ht="4.5" customHeight="1">
      <c r="A29" s="389"/>
      <c r="B29" s="388"/>
      <c r="C29" s="387"/>
      <c r="D29" s="387"/>
      <c r="E29" s="387"/>
      <c r="F29" s="387"/>
      <c r="G29" s="386"/>
      <c r="H29" s="386"/>
    </row>
    <row r="30" spans="1:8" ht="38.25" customHeight="1">
      <c r="A30" s="385" t="s">
        <v>1102</v>
      </c>
      <c r="B30" s="383" t="s">
        <v>1101</v>
      </c>
      <c r="C30" s="383" t="s">
        <v>1100</v>
      </c>
      <c r="D30" s="383" t="s">
        <v>1099</v>
      </c>
      <c r="E30" s="384" t="s">
        <v>1098</v>
      </c>
      <c r="F30" s="383" t="s">
        <v>1097</v>
      </c>
      <c r="G30" s="382"/>
      <c r="H30" s="379"/>
    </row>
    <row r="31" spans="1:8">
      <c r="A31" s="381" t="s">
        <v>1096</v>
      </c>
      <c r="B31" s="380">
        <f>B32+B33+B34</f>
        <v>0</v>
      </c>
      <c r="C31" s="380"/>
      <c r="D31" s="380"/>
      <c r="E31" s="380"/>
      <c r="F31" s="380"/>
      <c r="G31" s="379"/>
      <c r="H31" s="379"/>
    </row>
    <row r="32" spans="1:8">
      <c r="A32" s="366" t="s">
        <v>1095</v>
      </c>
      <c r="B32" s="380"/>
      <c r="C32" s="380"/>
      <c r="D32" s="380"/>
      <c r="E32" s="380"/>
      <c r="F32" s="380"/>
      <c r="G32" s="379"/>
      <c r="H32" s="379"/>
    </row>
    <row r="33" spans="1:8">
      <c r="A33" s="366" t="s">
        <v>1094</v>
      </c>
      <c r="B33" s="380"/>
      <c r="C33" s="380"/>
      <c r="D33" s="380"/>
      <c r="E33" s="380"/>
      <c r="F33" s="380"/>
      <c r="G33" s="379"/>
      <c r="H33" s="379"/>
    </row>
    <row r="34" spans="1:8" ht="15.75" thickBot="1">
      <c r="A34" s="378" t="s">
        <v>1093</v>
      </c>
      <c r="B34" s="377"/>
      <c r="C34" s="377"/>
      <c r="D34" s="377"/>
      <c r="E34" s="377"/>
      <c r="F34" s="377"/>
      <c r="G34" s="376"/>
      <c r="H34" s="376"/>
    </row>
    <row r="35" spans="1:8" ht="10.5" customHeight="1"/>
    <row r="36" spans="1:8" ht="39" customHeight="1">
      <c r="A36" s="375" t="s">
        <v>1092</v>
      </c>
      <c r="B36" s="1200" t="s">
        <v>1557</v>
      </c>
      <c r="C36" s="1200"/>
      <c r="D36" s="1200"/>
      <c r="E36" s="1200"/>
      <c r="F36" s="1200"/>
      <c r="G36" s="1200"/>
      <c r="H36" s="1200"/>
    </row>
    <row r="37" spans="1:8">
      <c r="A37" s="375" t="s">
        <v>1091</v>
      </c>
      <c r="B37" s="1200" t="s">
        <v>1090</v>
      </c>
      <c r="C37" s="1200"/>
      <c r="D37" s="1200"/>
      <c r="E37" s="1200"/>
      <c r="F37" s="1200"/>
      <c r="G37" s="1200"/>
      <c r="H37" s="1200"/>
    </row>
    <row r="38" spans="1:8" ht="6" customHeight="1"/>
    <row r="39" spans="1:8" hidden="1"/>
  </sheetData>
  <mergeCells count="6">
    <mergeCell ref="B37:H37"/>
    <mergeCell ref="B36:H36"/>
    <mergeCell ref="A1:H1"/>
    <mergeCell ref="A2:H2"/>
    <mergeCell ref="A3:H3"/>
    <mergeCell ref="A4:H4"/>
  </mergeCells>
  <pageMargins left="0.47244094488188981" right="0.43307086614173229" top="0.59055118110236227" bottom="0.6692913385826772" header="0.31496062992125984" footer="0.31496062992125984"/>
  <pageSetup scale="69" fitToHeight="0" orientation="landscape" r:id="rId1"/>
  <headerFooter>
    <oddHeader xml:space="preserve">&amp;LLey de Disciplina Financiera&amp;RLDF-2
</oddHeader>
    <oddFooter>&amp;C“Bajo protesta de decir verdad declaramos que los Estados Financieros y sus notas, son razonablemente correctos y son responsabilidad del emisor”</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K21"/>
  <sheetViews>
    <sheetView zoomScaleNormal="100" workbookViewId="0">
      <selection activeCell="A2" sqref="A2:K2"/>
    </sheetView>
  </sheetViews>
  <sheetFormatPr defaultColWidth="10.76171875" defaultRowHeight="15"/>
  <cols>
    <col min="1" max="1" width="33.359375" customWidth="1"/>
    <col min="2" max="11" width="16.6796875" customWidth="1"/>
  </cols>
  <sheetData>
    <row r="1" spans="1:11">
      <c r="A1" s="1192" t="s">
        <v>1591</v>
      </c>
      <c r="B1" s="1193"/>
      <c r="C1" s="1193"/>
      <c r="D1" s="1193"/>
      <c r="E1" s="1193"/>
      <c r="F1" s="1193"/>
      <c r="G1" s="1193"/>
      <c r="H1" s="1193"/>
      <c r="I1" s="1193"/>
      <c r="J1" s="1193"/>
      <c r="K1" s="1194"/>
    </row>
    <row r="2" spans="1:11">
      <c r="A2" s="1195" t="s">
        <v>2230</v>
      </c>
      <c r="B2" s="1162"/>
      <c r="C2" s="1162"/>
      <c r="D2" s="1162"/>
      <c r="E2" s="1162"/>
      <c r="F2" s="1162"/>
      <c r="G2" s="1162"/>
      <c r="H2" s="1162"/>
      <c r="I2" s="1162"/>
      <c r="J2" s="1162"/>
      <c r="K2" s="1196"/>
    </row>
    <row r="3" spans="1:11">
      <c r="A3" s="1195" t="s">
        <v>2226</v>
      </c>
      <c r="B3" s="1162"/>
      <c r="C3" s="1162"/>
      <c r="D3" s="1162"/>
      <c r="E3" s="1162"/>
      <c r="F3" s="1162"/>
      <c r="G3" s="1162"/>
      <c r="H3" s="1162"/>
      <c r="I3" s="1162"/>
      <c r="J3" s="1162"/>
      <c r="K3" s="1196"/>
    </row>
    <row r="4" spans="1:11" ht="15.75" thickBot="1">
      <c r="A4" s="1197" t="s">
        <v>1089</v>
      </c>
      <c r="B4" s="1198"/>
      <c r="C4" s="1198"/>
      <c r="D4" s="1198"/>
      <c r="E4" s="1198"/>
      <c r="F4" s="1198"/>
      <c r="G4" s="1198"/>
      <c r="H4" s="1198"/>
      <c r="I4" s="1198"/>
      <c r="J4" s="1198"/>
      <c r="K4" s="1199"/>
    </row>
    <row r="5" spans="1:11" ht="58.5" thickBot="1">
      <c r="A5" s="404" t="s">
        <v>1148</v>
      </c>
      <c r="B5" s="403" t="s">
        <v>1147</v>
      </c>
      <c r="C5" s="403" t="s">
        <v>1146</v>
      </c>
      <c r="D5" s="403" t="s">
        <v>1145</v>
      </c>
      <c r="E5" s="403" t="s">
        <v>1144</v>
      </c>
      <c r="F5" s="403" t="s">
        <v>1143</v>
      </c>
      <c r="G5" s="403" t="s">
        <v>1142</v>
      </c>
      <c r="H5" s="403" t="s">
        <v>1141</v>
      </c>
      <c r="I5" s="403" t="s">
        <v>2227</v>
      </c>
      <c r="J5" s="403" t="s">
        <v>2228</v>
      </c>
      <c r="K5" s="403" t="s">
        <v>1140</v>
      </c>
    </row>
    <row r="6" spans="1:11">
      <c r="A6" s="402"/>
      <c r="B6" s="401"/>
      <c r="C6" s="401"/>
      <c r="D6" s="401"/>
      <c r="E6" s="401"/>
      <c r="F6" s="401"/>
      <c r="G6" s="401"/>
      <c r="H6" s="401"/>
      <c r="I6" s="401"/>
      <c r="J6" s="401"/>
      <c r="K6" s="401"/>
    </row>
    <row r="7" spans="1:11" ht="21">
      <c r="A7" s="381" t="s">
        <v>1139</v>
      </c>
      <c r="B7" s="372"/>
      <c r="C7" s="372"/>
      <c r="D7" s="372"/>
      <c r="E7" s="372">
        <f>SUM(E8:E11)</f>
        <v>0</v>
      </c>
      <c r="F7" s="372"/>
      <c r="G7" s="372">
        <f>SUM(G8:G11)</f>
        <v>0</v>
      </c>
      <c r="H7" s="372">
        <f>SUM(H8:H11)</f>
        <v>0</v>
      </c>
      <c r="I7" s="372">
        <f>SUM(I8:I11)</f>
        <v>0</v>
      </c>
      <c r="J7" s="372">
        <f>SUM(J8:J11)</f>
        <v>0</v>
      </c>
      <c r="K7" s="372">
        <f>SUM(K8:K11)</f>
        <v>0</v>
      </c>
    </row>
    <row r="8" spans="1:11">
      <c r="A8" s="363" t="s">
        <v>1138</v>
      </c>
      <c r="B8" s="372"/>
      <c r="C8" s="372"/>
      <c r="D8" s="372"/>
      <c r="E8" s="372"/>
      <c r="F8" s="372"/>
      <c r="G8" s="372"/>
      <c r="H8" s="372"/>
      <c r="I8" s="372"/>
      <c r="J8" s="372"/>
      <c r="K8" s="372"/>
    </row>
    <row r="9" spans="1:11">
      <c r="A9" s="363" t="s">
        <v>1137</v>
      </c>
      <c r="B9" s="372"/>
      <c r="C9" s="372"/>
      <c r="D9" s="372"/>
      <c r="E9" s="372"/>
      <c r="F9" s="372"/>
      <c r="G9" s="372"/>
      <c r="H9" s="372"/>
      <c r="I9" s="372"/>
      <c r="J9" s="372"/>
      <c r="K9" s="372"/>
    </row>
    <row r="10" spans="1:11">
      <c r="A10" s="363" t="s">
        <v>1136</v>
      </c>
      <c r="B10" s="1201" t="s">
        <v>1956</v>
      </c>
      <c r="C10" s="1202"/>
      <c r="D10" s="1202"/>
      <c r="E10" s="1202"/>
      <c r="F10" s="1202"/>
      <c r="G10" s="1202"/>
      <c r="H10" s="1202"/>
      <c r="I10" s="1202"/>
      <c r="J10" s="1202"/>
      <c r="K10" s="1203"/>
    </row>
    <row r="11" spans="1:11">
      <c r="A11" s="363" t="s">
        <v>1135</v>
      </c>
      <c r="B11" s="1201"/>
      <c r="C11" s="1202"/>
      <c r="D11" s="1202"/>
      <c r="E11" s="1202"/>
      <c r="F11" s="1202"/>
      <c r="G11" s="1202"/>
      <c r="H11" s="1202"/>
      <c r="I11" s="1202"/>
      <c r="J11" s="1202"/>
      <c r="K11" s="1203"/>
    </row>
    <row r="12" spans="1:11">
      <c r="A12" s="366"/>
      <c r="B12" s="1201"/>
      <c r="C12" s="1202"/>
      <c r="D12" s="1202"/>
      <c r="E12" s="1202"/>
      <c r="F12" s="1202"/>
      <c r="G12" s="1202"/>
      <c r="H12" s="1202"/>
      <c r="I12" s="1202"/>
      <c r="J12" s="1202"/>
      <c r="K12" s="1203"/>
    </row>
    <row r="13" spans="1:11">
      <c r="A13" s="374" t="s">
        <v>1134</v>
      </c>
      <c r="B13" s="372"/>
      <c r="C13" s="372"/>
      <c r="D13" s="372"/>
      <c r="E13" s="372">
        <f>SUM(E14:E17)</f>
        <v>0</v>
      </c>
      <c r="F13" s="372"/>
      <c r="G13" s="372">
        <f>SUM(G14:G17)</f>
        <v>0</v>
      </c>
      <c r="H13" s="372">
        <f>SUM(H14:H17)</f>
        <v>0</v>
      </c>
      <c r="I13" s="372">
        <f>SUM(I14:I17)</f>
        <v>0</v>
      </c>
      <c r="J13" s="372">
        <f>SUM(J14:J17)</f>
        <v>0</v>
      </c>
      <c r="K13" s="372">
        <f>SUM(K14:K17)</f>
        <v>0</v>
      </c>
    </row>
    <row r="14" spans="1:11">
      <c r="A14" s="363" t="s">
        <v>1133</v>
      </c>
      <c r="B14" s="372"/>
      <c r="C14" s="372"/>
      <c r="D14" s="372"/>
      <c r="E14" s="372"/>
      <c r="F14" s="372"/>
      <c r="G14" s="372"/>
      <c r="H14" s="372"/>
      <c r="I14" s="372"/>
      <c r="J14" s="372"/>
      <c r="K14" s="372"/>
    </row>
    <row r="15" spans="1:11">
      <c r="A15" s="363" t="s">
        <v>1132</v>
      </c>
      <c r="B15" s="372"/>
      <c r="C15" s="372"/>
      <c r="D15" s="372"/>
      <c r="E15" s="372"/>
      <c r="F15" s="372"/>
      <c r="G15" s="372"/>
      <c r="H15" s="372"/>
      <c r="I15" s="372"/>
      <c r="J15" s="372"/>
      <c r="K15" s="372"/>
    </row>
    <row r="16" spans="1:11">
      <c r="A16" s="363" t="s">
        <v>1131</v>
      </c>
      <c r="B16" s="372"/>
      <c r="C16" s="372"/>
      <c r="D16" s="372"/>
      <c r="E16" s="372"/>
      <c r="F16" s="372"/>
      <c r="G16" s="372"/>
      <c r="H16" s="372"/>
      <c r="I16" s="372"/>
      <c r="J16" s="372"/>
      <c r="K16" s="372"/>
    </row>
    <row r="17" spans="1:11">
      <c r="A17" s="363" t="s">
        <v>1130</v>
      </c>
      <c r="B17" s="372"/>
      <c r="C17" s="372"/>
      <c r="D17" s="372"/>
      <c r="E17" s="372"/>
      <c r="F17" s="372"/>
      <c r="G17" s="372"/>
      <c r="H17" s="372"/>
      <c r="I17" s="372"/>
      <c r="J17" s="372"/>
      <c r="K17" s="372"/>
    </row>
    <row r="18" spans="1:11">
      <c r="A18" s="366"/>
      <c r="B18" s="372"/>
      <c r="C18" s="372"/>
      <c r="D18" s="372"/>
      <c r="E18" s="372"/>
      <c r="F18" s="372"/>
      <c r="G18" s="372"/>
      <c r="H18" s="372"/>
      <c r="I18" s="372"/>
      <c r="J18" s="372"/>
      <c r="K18" s="372"/>
    </row>
    <row r="19" spans="1:11" ht="21">
      <c r="A19" s="381" t="s">
        <v>1129</v>
      </c>
      <c r="B19" s="372"/>
      <c r="C19" s="372"/>
      <c r="D19" s="372"/>
      <c r="E19" s="372">
        <f>E7+E13</f>
        <v>0</v>
      </c>
      <c r="F19" s="372"/>
      <c r="G19" s="372">
        <f>G7+G13</f>
        <v>0</v>
      </c>
      <c r="H19" s="372">
        <f>H7+H13</f>
        <v>0</v>
      </c>
      <c r="I19" s="372">
        <f>I7+I13</f>
        <v>0</v>
      </c>
      <c r="J19" s="372">
        <f>J7+J13</f>
        <v>0</v>
      </c>
      <c r="K19" s="372">
        <f>K7+K13</f>
        <v>0</v>
      </c>
    </row>
    <row r="20" spans="1:11" ht="15.75" thickBot="1">
      <c r="A20" s="355"/>
      <c r="B20" s="400"/>
      <c r="C20" s="400"/>
      <c r="D20" s="400"/>
      <c r="E20" s="400"/>
      <c r="F20" s="400"/>
      <c r="G20" s="400"/>
      <c r="H20" s="400"/>
      <c r="I20" s="400"/>
      <c r="J20" s="400"/>
      <c r="K20" s="400"/>
    </row>
    <row r="21" spans="1:11">
      <c r="B21" s="352"/>
      <c r="C21" s="352"/>
      <c r="D21" s="352"/>
      <c r="E21" s="352"/>
      <c r="F21" s="352"/>
      <c r="G21" s="352"/>
      <c r="H21" s="352"/>
      <c r="I21" s="352"/>
      <c r="J21" s="352"/>
      <c r="K21" s="352"/>
    </row>
  </sheetData>
  <mergeCells count="5">
    <mergeCell ref="A1:K1"/>
    <mergeCell ref="A2:K2"/>
    <mergeCell ref="A3:K3"/>
    <mergeCell ref="A4:K4"/>
    <mergeCell ref="B10:K12"/>
  </mergeCells>
  <pageMargins left="0.43307086614173229" right="0.39370078740157483" top="0.62992125984251968" bottom="0.62992125984251968" header="0.31496062992125984" footer="0.31496062992125984"/>
  <pageSetup scale="66" fitToHeight="0" orientation="landscape" r:id="rId1"/>
  <headerFooter>
    <oddHeader xml:space="preserve">&amp;LLey de Disciplina Financiera&amp;RLDF-3
</oddHeader>
    <oddFooter>&amp;C“Bajo protesta de decir verdad declaramos que los Estados Financieros y sus notas, son razonablemente correctos y son responsabilidad del emisor”</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78"/>
  <sheetViews>
    <sheetView topLeftCell="A19" zoomScaleNormal="100" workbookViewId="0">
      <selection activeCell="A11" sqref="A11:XFD11"/>
    </sheetView>
  </sheetViews>
  <sheetFormatPr defaultColWidth="10.76171875" defaultRowHeight="15"/>
  <cols>
    <col min="1" max="1" width="76.67578125" bestFit="1" customWidth="1"/>
    <col min="2" max="2" width="13.98828125" customWidth="1"/>
    <col min="3" max="3" width="13.1796875" customWidth="1"/>
    <col min="4" max="4" width="12.64453125" customWidth="1"/>
  </cols>
  <sheetData>
    <row r="1" spans="1:4">
      <c r="A1" s="1192" t="s">
        <v>1591</v>
      </c>
      <c r="B1" s="1193"/>
      <c r="C1" s="1193"/>
      <c r="D1" s="1194"/>
    </row>
    <row r="2" spans="1:4">
      <c r="A2" s="1204" t="s">
        <v>2229</v>
      </c>
      <c r="B2" s="1205"/>
      <c r="C2" s="1205"/>
      <c r="D2" s="1206"/>
    </row>
    <row r="3" spans="1:4">
      <c r="A3" s="1204" t="s">
        <v>2226</v>
      </c>
      <c r="B3" s="1205"/>
      <c r="C3" s="1205"/>
      <c r="D3" s="1206"/>
    </row>
    <row r="4" spans="1:4" ht="15.75" thickBot="1">
      <c r="A4" s="1207" t="s">
        <v>1089</v>
      </c>
      <c r="B4" s="1208"/>
      <c r="C4" s="1208"/>
      <c r="D4" s="1209"/>
    </row>
    <row r="5" spans="1:4" ht="15.75" thickBot="1"/>
    <row r="6" spans="1:4" ht="30" customHeight="1" thickBot="1">
      <c r="A6" s="419" t="s">
        <v>1088</v>
      </c>
      <c r="B6" s="397" t="s">
        <v>1185</v>
      </c>
      <c r="C6" s="397" t="s">
        <v>269</v>
      </c>
      <c r="D6" s="398" t="s">
        <v>1184</v>
      </c>
    </row>
    <row r="7" spans="1:4">
      <c r="A7" s="408"/>
      <c r="B7" s="414"/>
      <c r="C7" s="413"/>
      <c r="D7" s="413"/>
    </row>
    <row r="8" spans="1:4">
      <c r="A8" s="407" t="s">
        <v>1183</v>
      </c>
      <c r="B8" s="836">
        <f>B9+B10+B11</f>
        <v>44241300</v>
      </c>
      <c r="C8" s="837">
        <f>C9+C10+C11</f>
        <v>43751651.359999999</v>
      </c>
      <c r="D8" s="837">
        <f>D9+D10+D11</f>
        <v>43751651.359999999</v>
      </c>
    </row>
    <row r="9" spans="1:4">
      <c r="A9" s="409" t="s">
        <v>1182</v>
      </c>
      <c r="B9" s="838">
        <v>34733800</v>
      </c>
      <c r="C9" s="839">
        <v>30774655.32</v>
      </c>
      <c r="D9" s="839">
        <v>30774655.32</v>
      </c>
    </row>
    <row r="10" spans="1:4">
      <c r="A10" s="409" t="s">
        <v>1156</v>
      </c>
      <c r="B10" s="838">
        <v>9507500</v>
      </c>
      <c r="C10" s="839">
        <v>12976996.039999999</v>
      </c>
      <c r="D10" s="839">
        <v>12976996.039999999</v>
      </c>
    </row>
    <row r="11" spans="1:4">
      <c r="A11" s="409" t="s">
        <v>1181</v>
      </c>
      <c r="B11" s="838">
        <v>0</v>
      </c>
      <c r="C11" s="839">
        <v>0</v>
      </c>
      <c r="D11" s="839">
        <v>0</v>
      </c>
    </row>
    <row r="12" spans="1:4">
      <c r="A12" s="408"/>
      <c r="B12" s="838"/>
      <c r="C12" s="839"/>
      <c r="D12" s="839"/>
    </row>
    <row r="13" spans="1:4">
      <c r="A13" s="407" t="s">
        <v>1180</v>
      </c>
      <c r="B13" s="836">
        <f>B14+B15</f>
        <v>44241300</v>
      </c>
      <c r="C13" s="837">
        <f>C14+C15</f>
        <v>43866498.799999997</v>
      </c>
      <c r="D13" s="837">
        <f>D14+D15</f>
        <v>43866498.799999997</v>
      </c>
    </row>
    <row r="14" spans="1:4">
      <c r="A14" s="409" t="s">
        <v>1162</v>
      </c>
      <c r="B14" s="838">
        <v>34733800</v>
      </c>
      <c r="C14" s="839">
        <v>30899055.039999999</v>
      </c>
      <c r="D14" s="839">
        <v>30899055.039999999</v>
      </c>
    </row>
    <row r="15" spans="1:4">
      <c r="A15" s="409" t="s">
        <v>1179</v>
      </c>
      <c r="B15" s="838">
        <v>9507500</v>
      </c>
      <c r="C15" s="839">
        <v>12967443.76</v>
      </c>
      <c r="D15" s="839">
        <v>12967443.76</v>
      </c>
    </row>
    <row r="16" spans="1:4">
      <c r="A16" s="408"/>
      <c r="B16" s="838"/>
      <c r="C16" s="839"/>
      <c r="D16" s="839"/>
    </row>
    <row r="17" spans="1:4">
      <c r="A17" s="407" t="s">
        <v>1178</v>
      </c>
      <c r="B17" s="840"/>
      <c r="C17" s="839">
        <f>C18+C19</f>
        <v>0</v>
      </c>
      <c r="D17" s="839">
        <f>D18+D19</f>
        <v>0</v>
      </c>
    </row>
    <row r="18" spans="1:4">
      <c r="A18" s="409" t="s">
        <v>1161</v>
      </c>
      <c r="B18" s="840"/>
      <c r="C18" s="839"/>
      <c r="D18" s="839"/>
    </row>
    <row r="19" spans="1:4">
      <c r="A19" s="409" t="s">
        <v>1151</v>
      </c>
      <c r="B19" s="840"/>
      <c r="C19" s="839"/>
      <c r="D19" s="839"/>
    </row>
    <row r="20" spans="1:4">
      <c r="A20" s="408"/>
      <c r="B20" s="838"/>
      <c r="C20" s="839"/>
      <c r="D20" s="839"/>
    </row>
    <row r="21" spans="1:4">
      <c r="A21" s="407" t="s">
        <v>1177</v>
      </c>
      <c r="B21" s="838">
        <f>B8-B13</f>
        <v>0</v>
      </c>
      <c r="C21" s="839">
        <f>C8-C13+C17</f>
        <v>-114847.43999999762</v>
      </c>
      <c r="D21" s="839">
        <f>D8-D13+D17</f>
        <v>-114847.43999999762</v>
      </c>
    </row>
    <row r="22" spans="1:4">
      <c r="A22" s="407" t="s">
        <v>1176</v>
      </c>
      <c r="B22" s="838">
        <f>B21-B11</f>
        <v>0</v>
      </c>
      <c r="C22" s="839">
        <f>C21-C11</f>
        <v>-114847.43999999762</v>
      </c>
      <c r="D22" s="839">
        <f>D21-D11</f>
        <v>-114847.43999999762</v>
      </c>
    </row>
    <row r="23" spans="1:4" ht="27" customHeight="1">
      <c r="A23" s="420" t="s">
        <v>1175</v>
      </c>
      <c r="B23" s="838">
        <f>B22-B17</f>
        <v>0</v>
      </c>
      <c r="C23" s="839">
        <f>C22-C17</f>
        <v>-114847.43999999762</v>
      </c>
      <c r="D23" s="839">
        <f>D22-D17</f>
        <v>-114847.43999999762</v>
      </c>
    </row>
    <row r="24" spans="1:4" ht="15.75" thickBot="1">
      <c r="A24" s="412"/>
      <c r="B24" s="841"/>
      <c r="C24" s="842"/>
      <c r="D24" s="842"/>
    </row>
    <row r="25" spans="1:4" ht="15.75" thickBot="1">
      <c r="B25" s="843"/>
      <c r="C25" s="843"/>
      <c r="D25" s="843"/>
    </row>
    <row r="26" spans="1:4" ht="15.75" thickBot="1">
      <c r="A26" s="419" t="s">
        <v>244</v>
      </c>
      <c r="B26" s="844" t="s">
        <v>287</v>
      </c>
      <c r="C26" s="845" t="s">
        <v>269</v>
      </c>
      <c r="D26" s="845" t="s">
        <v>290</v>
      </c>
    </row>
    <row r="27" spans="1:4">
      <c r="A27" s="418"/>
      <c r="B27" s="846"/>
      <c r="C27" s="847"/>
      <c r="D27" s="847"/>
    </row>
    <row r="28" spans="1:4">
      <c r="A28" s="407" t="s">
        <v>1174</v>
      </c>
      <c r="B28" s="848">
        <f>B29+B30</f>
        <v>0</v>
      </c>
      <c r="C28" s="849">
        <f>C29+C30</f>
        <v>0</v>
      </c>
      <c r="D28" s="849">
        <f>D29+D30</f>
        <v>0</v>
      </c>
    </row>
    <row r="29" spans="1:4">
      <c r="A29" s="409" t="s">
        <v>1173</v>
      </c>
      <c r="B29" s="848"/>
      <c r="C29" s="849"/>
      <c r="D29" s="849"/>
    </row>
    <row r="30" spans="1:4">
      <c r="A30" s="409" t="s">
        <v>1172</v>
      </c>
      <c r="B30" s="848"/>
      <c r="C30" s="849"/>
      <c r="D30" s="849"/>
    </row>
    <row r="31" spans="1:4">
      <c r="A31" s="408"/>
      <c r="B31" s="848"/>
      <c r="C31" s="849"/>
      <c r="D31" s="849"/>
    </row>
    <row r="32" spans="1:4">
      <c r="A32" s="407" t="s">
        <v>1171</v>
      </c>
      <c r="B32" s="850">
        <f>B23+B28</f>
        <v>0</v>
      </c>
      <c r="C32" s="851">
        <f>C23+C28</f>
        <v>-114847.43999999762</v>
      </c>
      <c r="D32" s="851">
        <f>D23+D28</f>
        <v>-114847.43999999762</v>
      </c>
    </row>
    <row r="33" spans="1:4" ht="15.75" thickBot="1">
      <c r="A33" s="416"/>
      <c r="B33" s="852"/>
      <c r="C33" s="853"/>
      <c r="D33" s="853"/>
    </row>
    <row r="34" spans="1:4" ht="15.75" thickBot="1">
      <c r="B34" s="843"/>
      <c r="C34" s="843"/>
      <c r="D34" s="843"/>
    </row>
    <row r="35" spans="1:4">
      <c r="A35" s="1210" t="s">
        <v>244</v>
      </c>
      <c r="B35" s="1212" t="s">
        <v>1158</v>
      </c>
      <c r="C35" s="1214" t="s">
        <v>269</v>
      </c>
      <c r="D35" s="855" t="s">
        <v>1157</v>
      </c>
    </row>
    <row r="36" spans="1:4" ht="15.75" thickBot="1">
      <c r="A36" s="1211"/>
      <c r="B36" s="1213"/>
      <c r="C36" s="1215"/>
      <c r="D36" s="857" t="s">
        <v>290</v>
      </c>
    </row>
    <row r="37" spans="1:4">
      <c r="A37" s="408"/>
      <c r="B37" s="858"/>
      <c r="C37" s="859"/>
      <c r="D37" s="859"/>
    </row>
    <row r="38" spans="1:4">
      <c r="A38" s="407" t="s">
        <v>1170</v>
      </c>
      <c r="B38" s="838">
        <f>B39+B40</f>
        <v>0</v>
      </c>
      <c r="C38" s="839">
        <f>C39+C40</f>
        <v>0</v>
      </c>
      <c r="D38" s="839">
        <f>D39+D40</f>
        <v>0</v>
      </c>
    </row>
    <row r="39" spans="1:4">
      <c r="A39" s="409" t="s">
        <v>1164</v>
      </c>
      <c r="B39" s="838"/>
      <c r="C39" s="839"/>
      <c r="D39" s="839"/>
    </row>
    <row r="40" spans="1:4">
      <c r="A40" s="409" t="s">
        <v>1154</v>
      </c>
      <c r="B40" s="838"/>
      <c r="C40" s="839"/>
      <c r="D40" s="839"/>
    </row>
    <row r="41" spans="1:4">
      <c r="A41" s="407" t="s">
        <v>1169</v>
      </c>
      <c r="B41" s="838">
        <f>B42+B43</f>
        <v>0</v>
      </c>
      <c r="C41" s="839">
        <f>C42+C43</f>
        <v>0</v>
      </c>
      <c r="D41" s="839">
        <f>D42+D43</f>
        <v>0</v>
      </c>
    </row>
    <row r="42" spans="1:4">
      <c r="A42" s="409" t="s">
        <v>1163</v>
      </c>
      <c r="B42" s="838"/>
      <c r="C42" s="839"/>
      <c r="D42" s="839"/>
    </row>
    <row r="43" spans="1:4">
      <c r="A43" s="409" t="s">
        <v>1153</v>
      </c>
      <c r="B43" s="838"/>
      <c r="C43" s="839"/>
      <c r="D43" s="839"/>
    </row>
    <row r="44" spans="1:4">
      <c r="A44" s="408"/>
      <c r="B44" s="838"/>
      <c r="C44" s="839"/>
      <c r="D44" s="839"/>
    </row>
    <row r="45" spans="1:4">
      <c r="A45" s="407" t="s">
        <v>1168</v>
      </c>
      <c r="B45" s="836">
        <f>B38-B41</f>
        <v>0</v>
      </c>
      <c r="C45" s="836">
        <f>C38-C41</f>
        <v>0</v>
      </c>
      <c r="D45" s="836">
        <f>D38-D41</f>
        <v>0</v>
      </c>
    </row>
    <row r="46" spans="1:4" ht="15.75" thickBot="1">
      <c r="A46" s="406"/>
      <c r="B46" s="860"/>
      <c r="C46" s="860"/>
      <c r="D46" s="860"/>
    </row>
    <row r="47" spans="1:4" ht="15.75" thickBot="1">
      <c r="B47" s="843"/>
      <c r="C47" s="843"/>
      <c r="D47" s="843"/>
    </row>
    <row r="48" spans="1:4">
      <c r="A48" s="1210" t="s">
        <v>244</v>
      </c>
      <c r="B48" s="854" t="s">
        <v>1167</v>
      </c>
      <c r="C48" s="1214" t="s">
        <v>269</v>
      </c>
      <c r="D48" s="855" t="s">
        <v>1157</v>
      </c>
    </row>
    <row r="49" spans="1:4" ht="15.75" thickBot="1">
      <c r="A49" s="1211"/>
      <c r="B49" s="856" t="s">
        <v>287</v>
      </c>
      <c r="C49" s="1215"/>
      <c r="D49" s="857" t="s">
        <v>290</v>
      </c>
    </row>
    <row r="50" spans="1:4">
      <c r="A50" s="410"/>
      <c r="B50" s="838"/>
      <c r="C50" s="839"/>
      <c r="D50" s="839"/>
    </row>
    <row r="51" spans="1:4">
      <c r="A51" s="407" t="s">
        <v>1166</v>
      </c>
      <c r="B51" s="838">
        <v>34733800</v>
      </c>
      <c r="C51" s="839">
        <v>30774655.32</v>
      </c>
      <c r="D51" s="839">
        <v>30774655.32</v>
      </c>
    </row>
    <row r="52" spans="1:4">
      <c r="A52" s="407" t="s">
        <v>1165</v>
      </c>
      <c r="B52" s="838">
        <f>B53-B54</f>
        <v>0</v>
      </c>
      <c r="C52" s="839">
        <f>C53-C54</f>
        <v>0</v>
      </c>
      <c r="D52" s="839">
        <f>D53-D54</f>
        <v>0</v>
      </c>
    </row>
    <row r="53" spans="1:4">
      <c r="A53" s="409" t="s">
        <v>1164</v>
      </c>
      <c r="B53" s="838"/>
      <c r="C53" s="839"/>
      <c r="D53" s="839"/>
    </row>
    <row r="54" spans="1:4">
      <c r="A54" s="409" t="s">
        <v>1163</v>
      </c>
      <c r="B54" s="838"/>
      <c r="C54" s="839"/>
      <c r="D54" s="839"/>
    </row>
    <row r="55" spans="1:4">
      <c r="A55" s="408"/>
      <c r="B55" s="838"/>
      <c r="C55" s="839"/>
      <c r="D55" s="839"/>
    </row>
    <row r="56" spans="1:4">
      <c r="A56" s="407" t="s">
        <v>1162</v>
      </c>
      <c r="B56" s="838">
        <v>34733800</v>
      </c>
      <c r="C56" s="839">
        <v>30899055.039999999</v>
      </c>
      <c r="D56" s="839">
        <v>30899055.039999999</v>
      </c>
    </row>
    <row r="57" spans="1:4">
      <c r="A57" s="408"/>
      <c r="B57" s="838"/>
      <c r="C57" s="839"/>
      <c r="D57" s="839"/>
    </row>
    <row r="58" spans="1:4">
      <c r="A58" s="407" t="s">
        <v>1161</v>
      </c>
      <c r="B58" s="861"/>
      <c r="C58" s="839"/>
      <c r="D58" s="839"/>
    </row>
    <row r="59" spans="1:4">
      <c r="A59" s="862"/>
      <c r="B59" s="863"/>
      <c r="C59" s="864"/>
      <c r="D59" s="864"/>
    </row>
    <row r="60" spans="1:4">
      <c r="A60" s="407" t="s">
        <v>1160</v>
      </c>
      <c r="B60" s="836">
        <f>B51+B52-B56+B58</f>
        <v>0</v>
      </c>
      <c r="C60" s="837">
        <f>C51+C52-C56+C58</f>
        <v>-124399.71999999881</v>
      </c>
      <c r="D60" s="837">
        <f>D51+D52-D56+D58</f>
        <v>-124399.71999999881</v>
      </c>
    </row>
    <row r="61" spans="1:4">
      <c r="A61" s="407" t="s">
        <v>1159</v>
      </c>
      <c r="B61" s="836"/>
      <c r="C61" s="837"/>
      <c r="D61" s="837"/>
    </row>
    <row r="62" spans="1:4" ht="15.75" thickBot="1">
      <c r="A62" s="412"/>
      <c r="B62" s="841"/>
      <c r="C62" s="842"/>
      <c r="D62" s="842"/>
    </row>
    <row r="63" spans="1:4" ht="15.75" thickBot="1">
      <c r="B63" s="843"/>
      <c r="C63" s="843"/>
      <c r="D63" s="843"/>
    </row>
    <row r="64" spans="1:4">
      <c r="A64" s="1210" t="s">
        <v>244</v>
      </c>
      <c r="B64" s="1212" t="s">
        <v>1158</v>
      </c>
      <c r="C64" s="1214" t="s">
        <v>269</v>
      </c>
      <c r="D64" s="855" t="s">
        <v>1157</v>
      </c>
    </row>
    <row r="65" spans="1:4" ht="15.75" thickBot="1">
      <c r="A65" s="1211"/>
      <c r="B65" s="1213"/>
      <c r="C65" s="1215"/>
      <c r="D65" s="857" t="s">
        <v>290</v>
      </c>
    </row>
    <row r="66" spans="1:4">
      <c r="A66" s="410"/>
      <c r="B66" s="838"/>
      <c r="C66" s="839"/>
      <c r="D66" s="839"/>
    </row>
    <row r="67" spans="1:4">
      <c r="A67" s="407" t="s">
        <v>1156</v>
      </c>
      <c r="B67" s="838">
        <v>9507500</v>
      </c>
      <c r="C67" s="839">
        <v>12976996.039999999</v>
      </c>
      <c r="D67" s="839">
        <v>12976996.039999999</v>
      </c>
    </row>
    <row r="68" spans="1:4">
      <c r="A68" s="407" t="s">
        <v>1155</v>
      </c>
      <c r="B68" s="838">
        <f>B69-B70</f>
        <v>0</v>
      </c>
      <c r="C68" s="839">
        <f>C69-C70</f>
        <v>0</v>
      </c>
      <c r="D68" s="839">
        <f>D69-D70</f>
        <v>0</v>
      </c>
    </row>
    <row r="69" spans="1:4">
      <c r="A69" s="409" t="s">
        <v>1154</v>
      </c>
      <c r="B69" s="838"/>
      <c r="C69" s="839"/>
      <c r="D69" s="839"/>
    </row>
    <row r="70" spans="1:4">
      <c r="A70" s="409" t="s">
        <v>1153</v>
      </c>
      <c r="B70" s="838"/>
      <c r="C70" s="839"/>
      <c r="D70" s="839"/>
    </row>
    <row r="71" spans="1:4">
      <c r="A71" s="408"/>
      <c r="B71" s="838"/>
      <c r="C71" s="839"/>
      <c r="D71" s="839"/>
    </row>
    <row r="72" spans="1:4">
      <c r="A72" s="407" t="s">
        <v>1152</v>
      </c>
      <c r="B72" s="838">
        <v>9507500</v>
      </c>
      <c r="C72" s="839">
        <v>12967443.76</v>
      </c>
      <c r="D72" s="839">
        <v>12967443.76</v>
      </c>
    </row>
    <row r="73" spans="1:4">
      <c r="A73" s="408"/>
      <c r="B73" s="838"/>
      <c r="C73" s="839"/>
      <c r="D73" s="839"/>
    </row>
    <row r="74" spans="1:4">
      <c r="A74" s="407" t="s">
        <v>1151</v>
      </c>
      <c r="B74" s="861"/>
      <c r="C74" s="839"/>
      <c r="D74" s="839"/>
    </row>
    <row r="75" spans="1:4">
      <c r="A75" s="408"/>
      <c r="B75" s="838"/>
      <c r="C75" s="839"/>
      <c r="D75" s="839"/>
    </row>
    <row r="76" spans="1:4">
      <c r="A76" s="407" t="s">
        <v>1150</v>
      </c>
      <c r="B76" s="836">
        <f>B67+B68-B72+B74</f>
        <v>0</v>
      </c>
      <c r="C76" s="837">
        <f>C67+C68-C72+C74</f>
        <v>9552.2799999993294</v>
      </c>
      <c r="D76" s="837">
        <f>D67+D68-D72+D74</f>
        <v>9552.2799999993294</v>
      </c>
    </row>
    <row r="77" spans="1:4">
      <c r="A77" s="407" t="s">
        <v>1149</v>
      </c>
      <c r="B77" s="836">
        <f>B76-B68</f>
        <v>0</v>
      </c>
      <c r="C77" s="836">
        <f>C76-C68</f>
        <v>9552.2799999993294</v>
      </c>
      <c r="D77" s="836">
        <f>D76-D68</f>
        <v>9552.2799999993294</v>
      </c>
    </row>
    <row r="78" spans="1:4" ht="15.75" thickBot="1">
      <c r="A78" s="406"/>
      <c r="B78" s="405"/>
      <c r="C78" s="405"/>
      <c r="D78" s="405"/>
    </row>
  </sheetData>
  <mergeCells count="12">
    <mergeCell ref="A48:A49"/>
    <mergeCell ref="C48:C49"/>
    <mergeCell ref="A64:A65"/>
    <mergeCell ref="B64:B65"/>
    <mergeCell ref="C64:C65"/>
    <mergeCell ref="A1:D1"/>
    <mergeCell ref="A2:D2"/>
    <mergeCell ref="A3:D3"/>
    <mergeCell ref="A4:D4"/>
    <mergeCell ref="A35:A36"/>
    <mergeCell ref="B35:B36"/>
    <mergeCell ref="C35:C36"/>
  </mergeCells>
  <pageMargins left="0.78740157480314965" right="0.59055118110236227" top="0.70866141732283472" bottom="0.74803149606299213" header="0.31496062992125984" footer="0.31496062992125984"/>
  <pageSetup scale="76" orientation="portrait" r:id="rId1"/>
  <headerFooter>
    <oddHeader>&amp;LLey de Disciplina Financiera&amp;RLDF-4</oddHeader>
    <oddFooter>&amp;C“Bajo protesta de decir verdad declaramos que los Estados Financieros y sus notas, son razonablemente correctos y son responsabilidad del emisor”</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G77"/>
  <sheetViews>
    <sheetView zoomScaleNormal="100" workbookViewId="0">
      <selection activeCell="H31" sqref="H31"/>
    </sheetView>
  </sheetViews>
  <sheetFormatPr defaultColWidth="10.76171875" defaultRowHeight="15"/>
  <cols>
    <col min="1" max="1" width="57.03515625" customWidth="1"/>
    <col min="2" max="3" width="14.2578125" customWidth="1"/>
    <col min="4" max="4" width="14.66015625" customWidth="1"/>
    <col min="5" max="7" width="14.2578125" customWidth="1"/>
  </cols>
  <sheetData>
    <row r="1" spans="1:7">
      <c r="A1" s="1192" t="s">
        <v>1591</v>
      </c>
      <c r="B1" s="1193"/>
      <c r="C1" s="1193"/>
      <c r="D1" s="1193"/>
      <c r="E1" s="1193"/>
      <c r="F1" s="1193"/>
      <c r="G1" s="1194"/>
    </row>
    <row r="2" spans="1:7">
      <c r="A2" s="1204" t="s">
        <v>2232</v>
      </c>
      <c r="B2" s="1205"/>
      <c r="C2" s="1205"/>
      <c r="D2" s="1205"/>
      <c r="E2" s="1205"/>
      <c r="F2" s="1205"/>
      <c r="G2" s="1206"/>
    </row>
    <row r="3" spans="1:7">
      <c r="A3" s="1204" t="s">
        <v>2226</v>
      </c>
      <c r="B3" s="1205"/>
      <c r="C3" s="1205"/>
      <c r="D3" s="1205"/>
      <c r="E3" s="1205"/>
      <c r="F3" s="1205"/>
      <c r="G3" s="1206"/>
    </row>
    <row r="4" spans="1:7" ht="15.75" thickBot="1">
      <c r="A4" s="1207" t="s">
        <v>1089</v>
      </c>
      <c r="B4" s="1208"/>
      <c r="C4" s="1208"/>
      <c r="D4" s="1208"/>
      <c r="E4" s="1208"/>
      <c r="F4" s="1208"/>
      <c r="G4" s="1209"/>
    </row>
    <row r="5" spans="1:7" ht="15.75" thickBot="1">
      <c r="A5" s="1219" t="s">
        <v>1246</v>
      </c>
      <c r="B5" s="1216" t="s">
        <v>264</v>
      </c>
      <c r="C5" s="1217"/>
      <c r="D5" s="1217"/>
      <c r="E5" s="1217"/>
      <c r="F5" s="1218"/>
      <c r="G5" s="1219" t="s">
        <v>1245</v>
      </c>
    </row>
    <row r="6" spans="1:7" ht="21.75" thickBot="1">
      <c r="A6" s="1220"/>
      <c r="B6" s="429" t="s">
        <v>1244</v>
      </c>
      <c r="C6" s="397" t="s">
        <v>1243</v>
      </c>
      <c r="D6" s="429" t="s">
        <v>289</v>
      </c>
      <c r="E6" s="429" t="s">
        <v>269</v>
      </c>
      <c r="F6" s="429" t="s">
        <v>270</v>
      </c>
      <c r="G6" s="1220"/>
    </row>
    <row r="7" spans="1:7">
      <c r="A7" s="410"/>
      <c r="B7" s="869"/>
      <c r="C7" s="870"/>
      <c r="D7" s="870"/>
      <c r="E7" s="870"/>
      <c r="F7" s="870"/>
      <c r="G7" s="870"/>
    </row>
    <row r="8" spans="1:7">
      <c r="A8" s="420" t="s">
        <v>1242</v>
      </c>
      <c r="B8" s="871"/>
      <c r="C8" s="872"/>
      <c r="D8" s="872"/>
      <c r="E8" s="872"/>
      <c r="F8" s="872"/>
      <c r="G8" s="872"/>
    </row>
    <row r="9" spans="1:7">
      <c r="A9" s="426" t="s">
        <v>1241</v>
      </c>
      <c r="B9" s="871">
        <v>1388400</v>
      </c>
      <c r="C9" s="872">
        <v>-337984.82</v>
      </c>
      <c r="D9" s="872">
        <v>1050415.18</v>
      </c>
      <c r="E9" s="872">
        <v>765542</v>
      </c>
      <c r="F9" s="872">
        <v>765542</v>
      </c>
      <c r="G9" s="872">
        <v>-622858</v>
      </c>
    </row>
    <row r="10" spans="1:7">
      <c r="A10" s="426" t="s">
        <v>1240</v>
      </c>
      <c r="B10" s="871"/>
      <c r="C10" s="872"/>
      <c r="D10" s="872">
        <v>0</v>
      </c>
      <c r="E10" s="872"/>
      <c r="F10" s="872"/>
      <c r="G10" s="872">
        <v>0</v>
      </c>
    </row>
    <row r="11" spans="1:7">
      <c r="A11" s="426" t="s">
        <v>1239</v>
      </c>
      <c r="B11" s="871"/>
      <c r="C11" s="872"/>
      <c r="D11" s="872">
        <v>0</v>
      </c>
      <c r="E11" s="872"/>
      <c r="F11" s="872"/>
      <c r="G11" s="872">
        <v>0</v>
      </c>
    </row>
    <row r="12" spans="1:7">
      <c r="A12" s="426" t="s">
        <v>1238</v>
      </c>
      <c r="B12" s="871">
        <v>205900</v>
      </c>
      <c r="C12" s="872">
        <v>12605</v>
      </c>
      <c r="D12" s="872">
        <v>218505</v>
      </c>
      <c r="E12" s="872">
        <v>75049</v>
      </c>
      <c r="F12" s="872">
        <v>75049</v>
      </c>
      <c r="G12" s="872">
        <v>-130851</v>
      </c>
    </row>
    <row r="13" spans="1:7">
      <c r="A13" s="426" t="s">
        <v>1237</v>
      </c>
      <c r="B13" s="871">
        <v>33500</v>
      </c>
      <c r="C13" s="872">
        <v>1148.82</v>
      </c>
      <c r="D13" s="872">
        <v>34648.82</v>
      </c>
      <c r="E13" s="872">
        <v>13577.99</v>
      </c>
      <c r="F13" s="872">
        <v>13577.99</v>
      </c>
      <c r="G13" s="872">
        <v>-19922.010000000002</v>
      </c>
    </row>
    <row r="14" spans="1:7">
      <c r="A14" s="426" t="s">
        <v>1236</v>
      </c>
      <c r="B14" s="871">
        <v>6000</v>
      </c>
      <c r="C14" s="872">
        <v>0</v>
      </c>
      <c r="D14" s="872">
        <v>6000</v>
      </c>
      <c r="E14" s="872">
        <v>0</v>
      </c>
      <c r="F14" s="872">
        <v>0</v>
      </c>
      <c r="G14" s="872">
        <v>-6000</v>
      </c>
    </row>
    <row r="15" spans="1:7">
      <c r="A15" s="426" t="s">
        <v>2233</v>
      </c>
      <c r="B15" s="871"/>
      <c r="C15" s="872"/>
      <c r="D15" s="872">
        <v>0</v>
      </c>
      <c r="E15" s="872"/>
      <c r="F15" s="872"/>
      <c r="G15" s="872">
        <v>0</v>
      </c>
    </row>
    <row r="16" spans="1:7">
      <c r="A16" s="426" t="s">
        <v>2234</v>
      </c>
      <c r="B16" s="871">
        <v>33100000</v>
      </c>
      <c r="C16" s="871">
        <v>-3030418.0399999996</v>
      </c>
      <c r="D16" s="871">
        <v>30069581.960000001</v>
      </c>
      <c r="E16" s="871">
        <v>29920486.329999994</v>
      </c>
      <c r="F16" s="871">
        <v>29920486.329999994</v>
      </c>
      <c r="G16" s="872">
        <v>-3179513.6700000027</v>
      </c>
    </row>
    <row r="17" spans="1:7">
      <c r="A17" s="426" t="s">
        <v>1235</v>
      </c>
      <c r="B17" s="871">
        <v>26500000</v>
      </c>
      <c r="C17" s="871">
        <v>-3763186.67</v>
      </c>
      <c r="D17" s="871">
        <v>22736813.329999998</v>
      </c>
      <c r="E17" s="871">
        <v>22736813.329999998</v>
      </c>
      <c r="F17" s="871">
        <v>22736813.329999998</v>
      </c>
      <c r="G17" s="872">
        <v>-3763186.6700000018</v>
      </c>
    </row>
    <row r="18" spans="1:7">
      <c r="A18" s="428" t="s">
        <v>1234</v>
      </c>
      <c r="B18" s="871"/>
      <c r="C18" s="872"/>
      <c r="D18" s="872">
        <v>0</v>
      </c>
      <c r="E18" s="872"/>
      <c r="F18" s="872"/>
      <c r="G18" s="872">
        <v>0</v>
      </c>
    </row>
    <row r="19" spans="1:7">
      <c r="A19" s="428" t="s">
        <v>1233</v>
      </c>
      <c r="B19" s="871">
        <v>4000000</v>
      </c>
      <c r="C19" s="872">
        <v>967196.81</v>
      </c>
      <c r="D19" s="872">
        <v>4967196.8100000005</v>
      </c>
      <c r="E19" s="872">
        <v>4967196.8099999996</v>
      </c>
      <c r="F19" s="872">
        <v>4967196.8099999996</v>
      </c>
      <c r="G19" s="872">
        <v>967196.80999999959</v>
      </c>
    </row>
    <row r="20" spans="1:7">
      <c r="A20" s="428" t="s">
        <v>1232</v>
      </c>
      <c r="B20" s="871"/>
      <c r="C20" s="872"/>
      <c r="D20" s="872">
        <v>0</v>
      </c>
      <c r="E20" s="872"/>
      <c r="F20" s="872"/>
      <c r="G20" s="872">
        <v>0</v>
      </c>
    </row>
    <row r="21" spans="1:7">
      <c r="A21" s="428" t="s">
        <v>1231</v>
      </c>
      <c r="B21" s="871">
        <v>1000000</v>
      </c>
      <c r="C21" s="872">
        <v>-286369.90000000002</v>
      </c>
      <c r="D21" s="872">
        <v>713630.1</v>
      </c>
      <c r="E21" s="872">
        <v>579077.59</v>
      </c>
      <c r="F21" s="872">
        <v>579077.59</v>
      </c>
      <c r="G21" s="872">
        <v>-420922.41000000003</v>
      </c>
    </row>
    <row r="22" spans="1:7">
      <c r="A22" s="428" t="s">
        <v>1230</v>
      </c>
      <c r="B22" s="871"/>
      <c r="C22" s="872"/>
      <c r="D22" s="872">
        <v>0</v>
      </c>
      <c r="E22" s="872"/>
      <c r="F22" s="872"/>
      <c r="G22" s="872">
        <v>0</v>
      </c>
    </row>
    <row r="23" spans="1:7">
      <c r="A23" s="428" t="s">
        <v>1229</v>
      </c>
      <c r="B23" s="871"/>
      <c r="C23" s="872"/>
      <c r="D23" s="872">
        <v>0</v>
      </c>
      <c r="E23" s="872"/>
      <c r="F23" s="872"/>
      <c r="G23" s="872">
        <v>0</v>
      </c>
    </row>
    <row r="24" spans="1:7">
      <c r="A24" s="428" t="s">
        <v>1228</v>
      </c>
      <c r="B24" s="871"/>
      <c r="C24" s="872"/>
      <c r="D24" s="872">
        <v>0</v>
      </c>
      <c r="E24" s="872"/>
      <c r="F24" s="872"/>
      <c r="G24" s="872">
        <v>0</v>
      </c>
    </row>
    <row r="25" spans="1:7">
      <c r="A25" s="428" t="s">
        <v>1227</v>
      </c>
      <c r="B25" s="871">
        <v>1500000</v>
      </c>
      <c r="C25" s="872">
        <v>51941.72</v>
      </c>
      <c r="D25" s="872">
        <v>1551941.72</v>
      </c>
      <c r="E25" s="872">
        <v>1551941.72</v>
      </c>
      <c r="F25" s="872">
        <v>1551941.72</v>
      </c>
      <c r="G25" s="872">
        <v>51941.719999999972</v>
      </c>
    </row>
    <row r="26" spans="1:7">
      <c r="A26" s="428" t="s">
        <v>1226</v>
      </c>
      <c r="B26" s="871">
        <v>100000</v>
      </c>
      <c r="C26" s="872">
        <v>0</v>
      </c>
      <c r="D26" s="872">
        <v>100000</v>
      </c>
      <c r="E26" s="872">
        <v>85456.88</v>
      </c>
      <c r="F26" s="872">
        <v>85456.88</v>
      </c>
      <c r="G26" s="872">
        <v>-14543.119999999995</v>
      </c>
    </row>
    <row r="27" spans="1:7">
      <c r="A27" s="428" t="s">
        <v>1225</v>
      </c>
      <c r="B27" s="871"/>
      <c r="C27" s="872"/>
      <c r="D27" s="872">
        <v>0</v>
      </c>
      <c r="E27" s="872"/>
      <c r="F27" s="872"/>
      <c r="G27" s="872">
        <v>0</v>
      </c>
    </row>
    <row r="28" spans="1:7">
      <c r="A28" s="428" t="s">
        <v>1224</v>
      </c>
      <c r="B28" s="871">
        <v>0</v>
      </c>
      <c r="C28" s="872">
        <v>0</v>
      </c>
      <c r="D28" s="872">
        <v>0</v>
      </c>
      <c r="E28" s="872">
        <v>0</v>
      </c>
      <c r="F28" s="872">
        <v>0</v>
      </c>
      <c r="G28" s="872">
        <v>0</v>
      </c>
    </row>
    <row r="29" spans="1:7">
      <c r="A29" s="426" t="s">
        <v>1223</v>
      </c>
      <c r="B29" s="871"/>
      <c r="C29" s="872"/>
      <c r="D29" s="872">
        <v>0</v>
      </c>
      <c r="E29" s="872"/>
      <c r="F29" s="872"/>
      <c r="G29" s="872">
        <v>0</v>
      </c>
    </row>
    <row r="30" spans="1:7">
      <c r="A30" s="428" t="s">
        <v>1222</v>
      </c>
      <c r="B30" s="871"/>
      <c r="C30" s="872"/>
      <c r="D30" s="872">
        <v>0</v>
      </c>
      <c r="E30" s="872"/>
      <c r="F30" s="872"/>
      <c r="G30" s="872">
        <v>0</v>
      </c>
    </row>
    <row r="31" spans="1:7">
      <c r="A31" s="428" t="s">
        <v>1221</v>
      </c>
      <c r="B31" s="871"/>
      <c r="C31" s="872"/>
      <c r="D31" s="872">
        <v>0</v>
      </c>
      <c r="E31" s="872"/>
      <c r="F31" s="872"/>
      <c r="G31" s="872">
        <v>0</v>
      </c>
    </row>
    <row r="32" spans="1:7">
      <c r="A32" s="428" t="s">
        <v>1220</v>
      </c>
      <c r="B32" s="871"/>
      <c r="C32" s="872"/>
      <c r="D32" s="872">
        <v>0</v>
      </c>
      <c r="E32" s="872"/>
      <c r="F32" s="872"/>
      <c r="G32" s="872">
        <v>0</v>
      </c>
    </row>
    <row r="33" spans="1:7">
      <c r="A33" s="428" t="s">
        <v>1219</v>
      </c>
      <c r="B33" s="871"/>
      <c r="C33" s="872"/>
      <c r="D33" s="872">
        <v>0</v>
      </c>
      <c r="E33" s="872"/>
      <c r="F33" s="872"/>
      <c r="G33" s="872">
        <v>0</v>
      </c>
    </row>
    <row r="34" spans="1:7">
      <c r="A34" s="428" t="s">
        <v>2235</v>
      </c>
      <c r="B34" s="871"/>
      <c r="C34" s="872"/>
      <c r="D34" s="872">
        <v>0</v>
      </c>
      <c r="E34" s="872"/>
      <c r="F34" s="872"/>
      <c r="G34" s="872">
        <v>0</v>
      </c>
    </row>
    <row r="35" spans="1:7">
      <c r="A35" s="426" t="s">
        <v>1218</v>
      </c>
      <c r="B35" s="871">
        <v>0</v>
      </c>
      <c r="C35" s="872">
        <v>0</v>
      </c>
      <c r="D35" s="872">
        <v>0</v>
      </c>
      <c r="E35" s="872">
        <v>0</v>
      </c>
      <c r="F35" s="872">
        <v>0</v>
      </c>
      <c r="G35" s="872">
        <v>0</v>
      </c>
    </row>
    <row r="36" spans="1:7">
      <c r="A36" s="426" t="s">
        <v>1217</v>
      </c>
      <c r="B36" s="871"/>
      <c r="C36" s="872"/>
      <c r="D36" s="872">
        <v>0</v>
      </c>
      <c r="E36" s="872"/>
      <c r="F36" s="872"/>
      <c r="G36" s="872">
        <v>0</v>
      </c>
    </row>
    <row r="37" spans="1:7">
      <c r="A37" s="428" t="s">
        <v>1216</v>
      </c>
      <c r="B37" s="871">
        <v>0</v>
      </c>
      <c r="C37" s="872">
        <v>0</v>
      </c>
      <c r="D37" s="872">
        <v>0</v>
      </c>
      <c r="E37" s="872">
        <v>0</v>
      </c>
      <c r="F37" s="872">
        <v>0</v>
      </c>
      <c r="G37" s="872">
        <v>0</v>
      </c>
    </row>
    <row r="38" spans="1:7">
      <c r="A38" s="426" t="s">
        <v>1215</v>
      </c>
      <c r="B38" s="871"/>
      <c r="C38" s="872"/>
      <c r="D38" s="872">
        <v>0</v>
      </c>
      <c r="E38" s="872"/>
      <c r="F38" s="872"/>
      <c r="G38" s="872">
        <v>0</v>
      </c>
    </row>
    <row r="39" spans="1:7">
      <c r="A39" s="866" t="s">
        <v>1214</v>
      </c>
      <c r="B39" s="873"/>
      <c r="C39" s="874"/>
      <c r="D39" s="874">
        <v>0</v>
      </c>
      <c r="E39" s="874"/>
      <c r="F39" s="874"/>
      <c r="G39" s="874">
        <v>0</v>
      </c>
    </row>
    <row r="40" spans="1:7">
      <c r="A40" s="867"/>
      <c r="B40" s="875"/>
      <c r="C40" s="876"/>
      <c r="D40" s="876"/>
      <c r="E40" s="876"/>
      <c r="F40" s="876"/>
      <c r="G40" s="876"/>
    </row>
    <row r="41" spans="1:7">
      <c r="A41" s="427" t="s">
        <v>2236</v>
      </c>
      <c r="B41" s="871">
        <v>34733800</v>
      </c>
      <c r="C41" s="872">
        <v>-3354649.0399999996</v>
      </c>
      <c r="D41" s="872">
        <v>31379150.960000001</v>
      </c>
      <c r="E41" s="872">
        <v>30774655.319999993</v>
      </c>
      <c r="F41" s="872">
        <v>30774655.319999993</v>
      </c>
      <c r="G41" s="872">
        <v>-3959144.6800000025</v>
      </c>
    </row>
    <row r="42" spans="1:7">
      <c r="A42" s="420"/>
      <c r="B42" s="871"/>
      <c r="C42" s="871"/>
      <c r="D42" s="871"/>
      <c r="E42" s="871"/>
      <c r="F42" s="871"/>
      <c r="G42" s="872"/>
    </row>
    <row r="43" spans="1:7">
      <c r="A43" s="865" t="s">
        <v>1213</v>
      </c>
      <c r="B43" s="877"/>
      <c r="C43" s="877"/>
      <c r="D43" s="877"/>
      <c r="E43" s="877"/>
      <c r="F43" s="877"/>
      <c r="G43" s="872"/>
    </row>
    <row r="44" spans="1:7">
      <c r="A44" s="865"/>
      <c r="B44" s="878"/>
      <c r="C44" s="879"/>
      <c r="D44" s="879"/>
      <c r="E44" s="879"/>
      <c r="F44" s="879"/>
      <c r="G44" s="872"/>
    </row>
    <row r="45" spans="1:7">
      <c r="A45" s="427" t="s">
        <v>1212</v>
      </c>
      <c r="B45" s="871"/>
      <c r="C45" s="872"/>
      <c r="D45" s="872"/>
      <c r="E45" s="872"/>
      <c r="F45" s="872"/>
      <c r="G45" s="872"/>
    </row>
    <row r="46" spans="1:7">
      <c r="A46" s="420" t="s">
        <v>1211</v>
      </c>
      <c r="B46" s="871">
        <v>9507500</v>
      </c>
      <c r="C46" s="872">
        <v>3469496.04</v>
      </c>
      <c r="D46" s="872">
        <v>12976996.039999999</v>
      </c>
      <c r="E46" s="872">
        <v>12976996.039999999</v>
      </c>
      <c r="F46" s="872">
        <v>12976996.039999999</v>
      </c>
      <c r="G46" s="872">
        <v>3469496.04</v>
      </c>
    </row>
    <row r="47" spans="1:7">
      <c r="A47" s="426" t="s">
        <v>1210</v>
      </c>
      <c r="B47" s="871"/>
      <c r="C47" s="872"/>
      <c r="D47" s="872">
        <v>0</v>
      </c>
      <c r="E47" s="872"/>
      <c r="F47" s="872"/>
      <c r="G47" s="872">
        <v>0</v>
      </c>
    </row>
    <row r="48" spans="1:7">
      <c r="A48" s="428" t="s">
        <v>1209</v>
      </c>
      <c r="B48" s="871"/>
      <c r="C48" s="872"/>
      <c r="D48" s="872">
        <v>0</v>
      </c>
      <c r="E48" s="872"/>
      <c r="F48" s="872"/>
      <c r="G48" s="872">
        <v>0</v>
      </c>
    </row>
    <row r="49" spans="1:7">
      <c r="A49" s="428" t="s">
        <v>1208</v>
      </c>
      <c r="B49" s="871">
        <v>6511190</v>
      </c>
      <c r="C49" s="872">
        <v>3300028</v>
      </c>
      <c r="D49" s="872">
        <v>9811218</v>
      </c>
      <c r="E49" s="872">
        <v>9811218</v>
      </c>
      <c r="F49" s="872">
        <v>9811218</v>
      </c>
      <c r="G49" s="872">
        <v>3300028</v>
      </c>
    </row>
    <row r="50" spans="1:7" ht="21">
      <c r="A50" s="428" t="s">
        <v>1207</v>
      </c>
      <c r="B50" s="871">
        <v>2996310</v>
      </c>
      <c r="C50" s="872">
        <v>169468.04</v>
      </c>
      <c r="D50" s="872">
        <v>3165778.04</v>
      </c>
      <c r="E50" s="872">
        <v>3165778.04</v>
      </c>
      <c r="F50" s="872">
        <v>3165778.04</v>
      </c>
      <c r="G50" s="872">
        <v>169468.04000000004</v>
      </c>
    </row>
    <row r="51" spans="1:7">
      <c r="A51" s="428" t="s">
        <v>1206</v>
      </c>
      <c r="B51" s="871"/>
      <c r="C51" s="872"/>
      <c r="D51" s="872">
        <v>0</v>
      </c>
      <c r="E51" s="872"/>
      <c r="F51" s="872"/>
      <c r="G51" s="872">
        <v>0</v>
      </c>
    </row>
    <row r="52" spans="1:7">
      <c r="A52" s="428" t="s">
        <v>1205</v>
      </c>
      <c r="B52" s="871"/>
      <c r="C52" s="872"/>
      <c r="D52" s="872">
        <v>0</v>
      </c>
      <c r="E52" s="872"/>
      <c r="F52" s="872"/>
      <c r="G52" s="872">
        <v>0</v>
      </c>
    </row>
    <row r="53" spans="1:7" ht="21">
      <c r="A53" s="428" t="s">
        <v>1204</v>
      </c>
      <c r="B53" s="871"/>
      <c r="C53" s="872"/>
      <c r="D53" s="872">
        <v>0</v>
      </c>
      <c r="E53" s="872"/>
      <c r="F53" s="872"/>
      <c r="G53" s="872">
        <v>0</v>
      </c>
    </row>
    <row r="54" spans="1:7">
      <c r="A54" s="428" t="s">
        <v>1203</v>
      </c>
      <c r="B54" s="871"/>
      <c r="C54" s="872"/>
      <c r="D54" s="872">
        <v>0</v>
      </c>
      <c r="E54" s="872"/>
      <c r="F54" s="872"/>
      <c r="G54" s="872">
        <v>0</v>
      </c>
    </row>
    <row r="55" spans="1:7">
      <c r="A55" s="428" t="s">
        <v>1202</v>
      </c>
      <c r="B55" s="871">
        <v>0</v>
      </c>
      <c r="C55" s="872">
        <v>0</v>
      </c>
      <c r="D55" s="872">
        <v>0</v>
      </c>
      <c r="E55" s="872">
        <v>0</v>
      </c>
      <c r="F55" s="872">
        <v>0</v>
      </c>
      <c r="G55" s="872">
        <v>0</v>
      </c>
    </row>
    <row r="56" spans="1:7">
      <c r="A56" s="426" t="s">
        <v>1201</v>
      </c>
      <c r="B56" s="871"/>
      <c r="C56" s="872"/>
      <c r="D56" s="872">
        <v>0</v>
      </c>
      <c r="E56" s="872"/>
      <c r="F56" s="872"/>
      <c r="G56" s="872">
        <v>0</v>
      </c>
    </row>
    <row r="57" spans="1:7">
      <c r="A57" s="428" t="s">
        <v>1200</v>
      </c>
      <c r="B57" s="871"/>
      <c r="C57" s="872"/>
      <c r="D57" s="872">
        <v>0</v>
      </c>
      <c r="E57" s="872"/>
      <c r="F57" s="872"/>
      <c r="G57" s="872">
        <v>0</v>
      </c>
    </row>
    <row r="58" spans="1:7">
      <c r="A58" s="428" t="s">
        <v>1199</v>
      </c>
      <c r="B58" s="871"/>
      <c r="C58" s="872"/>
      <c r="D58" s="872">
        <v>0</v>
      </c>
      <c r="E58" s="872"/>
      <c r="F58" s="872"/>
      <c r="G58" s="872">
        <v>0</v>
      </c>
    </row>
    <row r="59" spans="1:7">
      <c r="A59" s="428" t="s">
        <v>1198</v>
      </c>
      <c r="B59" s="871"/>
      <c r="C59" s="872"/>
      <c r="D59" s="872">
        <v>0</v>
      </c>
      <c r="E59" s="872"/>
      <c r="F59" s="872"/>
      <c r="G59" s="872">
        <v>0</v>
      </c>
    </row>
    <row r="60" spans="1:7">
      <c r="A60" s="428" t="s">
        <v>1197</v>
      </c>
      <c r="B60" s="871">
        <v>0</v>
      </c>
      <c r="C60" s="872">
        <v>0</v>
      </c>
      <c r="D60" s="872">
        <v>0</v>
      </c>
      <c r="E60" s="872">
        <v>0</v>
      </c>
      <c r="F60" s="872">
        <v>0</v>
      </c>
      <c r="G60" s="872">
        <v>0</v>
      </c>
    </row>
    <row r="61" spans="1:7">
      <c r="A61" s="426" t="s">
        <v>1196</v>
      </c>
      <c r="B61" s="871"/>
      <c r="C61" s="871"/>
      <c r="D61" s="871">
        <v>0</v>
      </c>
      <c r="E61" s="871"/>
      <c r="F61" s="871"/>
      <c r="G61" s="871">
        <v>0</v>
      </c>
    </row>
    <row r="62" spans="1:7">
      <c r="A62" s="428" t="s">
        <v>1195</v>
      </c>
      <c r="B62" s="871"/>
      <c r="C62" s="872"/>
      <c r="D62" s="872">
        <v>0</v>
      </c>
      <c r="E62" s="872"/>
      <c r="F62" s="872"/>
      <c r="G62" s="872">
        <v>0</v>
      </c>
    </row>
    <row r="63" spans="1:7" ht="21">
      <c r="A63" s="428" t="s">
        <v>2237</v>
      </c>
      <c r="B63" s="871"/>
      <c r="C63" s="872"/>
      <c r="D63" s="872">
        <v>0</v>
      </c>
      <c r="E63" s="872"/>
      <c r="F63" s="872"/>
      <c r="G63" s="872">
        <v>0</v>
      </c>
    </row>
    <row r="64" spans="1:7">
      <c r="A64" s="426" t="s">
        <v>1194</v>
      </c>
      <c r="B64" s="871"/>
      <c r="C64" s="872"/>
      <c r="D64" s="872">
        <v>0</v>
      </c>
      <c r="E64" s="872"/>
      <c r="F64" s="872"/>
      <c r="G64" s="872">
        <v>0</v>
      </c>
    </row>
    <row r="65" spans="1:7">
      <c r="A65" s="426"/>
      <c r="B65" s="871"/>
      <c r="C65" s="872"/>
      <c r="D65" s="872"/>
      <c r="E65" s="872"/>
      <c r="F65" s="872"/>
      <c r="G65" s="872"/>
    </row>
    <row r="66" spans="1:7">
      <c r="A66" s="427" t="s">
        <v>1193</v>
      </c>
      <c r="B66" s="871">
        <v>9507500</v>
      </c>
      <c r="C66" s="872">
        <v>3469496.04</v>
      </c>
      <c r="D66" s="872">
        <v>12976996.039999999</v>
      </c>
      <c r="E66" s="872">
        <v>12976996.039999999</v>
      </c>
      <c r="F66" s="872">
        <v>12976996.039999999</v>
      </c>
      <c r="G66" s="872">
        <v>3469496.04</v>
      </c>
    </row>
    <row r="67" spans="1:7">
      <c r="A67" s="420"/>
      <c r="B67" s="871"/>
      <c r="C67" s="871"/>
      <c r="D67" s="871"/>
      <c r="E67" s="871"/>
      <c r="F67" s="871"/>
      <c r="G67" s="871"/>
    </row>
    <row r="68" spans="1:7">
      <c r="A68" s="427" t="s">
        <v>1192</v>
      </c>
      <c r="B68" s="871">
        <v>0</v>
      </c>
      <c r="C68" s="872">
        <v>0</v>
      </c>
      <c r="D68" s="872">
        <v>0</v>
      </c>
      <c r="E68" s="872">
        <v>0</v>
      </c>
      <c r="F68" s="872">
        <v>0</v>
      </c>
      <c r="G68" s="872">
        <v>0</v>
      </c>
    </row>
    <row r="69" spans="1:7">
      <c r="A69" s="868" t="s">
        <v>1191</v>
      </c>
      <c r="B69" s="873"/>
      <c r="C69" s="873"/>
      <c r="D69" s="873">
        <v>0</v>
      </c>
      <c r="E69" s="873"/>
      <c r="F69" s="873"/>
      <c r="G69" s="873">
        <v>0</v>
      </c>
    </row>
    <row r="70" spans="1:7">
      <c r="A70" s="426"/>
      <c r="B70" s="871"/>
      <c r="C70" s="872"/>
      <c r="D70" s="872"/>
      <c r="E70" s="872"/>
      <c r="F70" s="872"/>
      <c r="G70" s="872"/>
    </row>
    <row r="71" spans="1:7" s="746" customFormat="1">
      <c r="A71" s="438" t="s">
        <v>1190</v>
      </c>
      <c r="B71" s="880">
        <v>44241300</v>
      </c>
      <c r="C71" s="881">
        <v>114847.00000000047</v>
      </c>
      <c r="D71" s="881">
        <v>44356147</v>
      </c>
      <c r="E71" s="881">
        <v>43751651.359999992</v>
      </c>
      <c r="F71" s="881">
        <v>43751651.359999992</v>
      </c>
      <c r="G71" s="881">
        <v>-489648.64000000246</v>
      </c>
    </row>
    <row r="72" spans="1:7">
      <c r="A72" s="420"/>
      <c r="B72" s="871"/>
      <c r="C72" s="871"/>
      <c r="D72" s="871"/>
      <c r="E72" s="871"/>
      <c r="F72" s="871"/>
      <c r="G72" s="872"/>
    </row>
    <row r="73" spans="1:7">
      <c r="A73" s="427" t="s">
        <v>1189</v>
      </c>
      <c r="B73" s="871"/>
      <c r="C73" s="872"/>
      <c r="D73" s="872"/>
      <c r="E73" s="872"/>
      <c r="F73" s="872"/>
      <c r="G73" s="872"/>
    </row>
    <row r="74" spans="1:7" ht="21">
      <c r="A74" s="425" t="s">
        <v>1188</v>
      </c>
      <c r="B74" s="871"/>
      <c r="C74" s="872"/>
      <c r="D74" s="872">
        <v>0</v>
      </c>
      <c r="E74" s="872"/>
      <c r="F74" s="872"/>
      <c r="G74" s="872">
        <v>0</v>
      </c>
    </row>
    <row r="75" spans="1:7" ht="21">
      <c r="A75" s="426" t="s">
        <v>1187</v>
      </c>
      <c r="B75" s="871"/>
      <c r="C75" s="872"/>
      <c r="D75" s="872">
        <v>0</v>
      </c>
      <c r="E75" s="872"/>
      <c r="F75" s="872"/>
      <c r="G75" s="872">
        <v>0</v>
      </c>
    </row>
    <row r="76" spans="1:7">
      <c r="A76" s="426" t="s">
        <v>1186</v>
      </c>
      <c r="B76" s="871">
        <v>0</v>
      </c>
      <c r="C76" s="872">
        <v>0</v>
      </c>
      <c r="D76" s="872">
        <v>0</v>
      </c>
      <c r="E76" s="872">
        <v>0</v>
      </c>
      <c r="F76" s="872">
        <v>0</v>
      </c>
      <c r="G76" s="872">
        <v>0</v>
      </c>
    </row>
    <row r="77" spans="1:7" ht="15.75" thickBot="1">
      <c r="A77" s="422"/>
      <c r="B77" s="882"/>
      <c r="C77" s="883"/>
      <c r="D77" s="883"/>
      <c r="E77" s="883"/>
      <c r="F77" s="883"/>
      <c r="G77" s="883"/>
    </row>
  </sheetData>
  <mergeCells count="7">
    <mergeCell ref="A1:G1"/>
    <mergeCell ref="A2:G2"/>
    <mergeCell ref="A3:G3"/>
    <mergeCell ref="A4:G4"/>
    <mergeCell ref="B5:F5"/>
    <mergeCell ref="G5:G6"/>
    <mergeCell ref="A5:A6"/>
  </mergeCells>
  <pageMargins left="0.55118110236220474" right="0.51181102362204722" top="0.62992125984251968" bottom="0.62992125984251968" header="0.31496062992125984" footer="0.31496062992125984"/>
  <pageSetup scale="90" fitToHeight="0" orientation="landscape" r:id="rId1"/>
  <headerFooter>
    <oddHeader>&amp;LLey de Disciplina Financiera&amp;RLDF-5</oddHeader>
    <oddFooter>&amp;C“Bajo protesta de decir verdad declaramos que los Estados Financieros y sus notas, son razonablemente correctos y son responsabilidad del emisor”</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G157"/>
  <sheetViews>
    <sheetView topLeftCell="A16" zoomScaleNormal="100" workbookViewId="0">
      <selection activeCell="E8" sqref="E8"/>
    </sheetView>
  </sheetViews>
  <sheetFormatPr defaultColWidth="10.76171875" defaultRowHeight="15"/>
  <cols>
    <col min="1" max="1" width="67.93359375" customWidth="1"/>
    <col min="2" max="7" width="12.23828125" customWidth="1"/>
  </cols>
  <sheetData>
    <row r="1" spans="1:7">
      <c r="A1" s="1192" t="s">
        <v>1591</v>
      </c>
      <c r="B1" s="1193"/>
      <c r="C1" s="1193"/>
      <c r="D1" s="1193"/>
      <c r="E1" s="1193"/>
      <c r="F1" s="1193"/>
      <c r="G1" s="1223"/>
    </row>
    <row r="2" spans="1:7">
      <c r="A2" s="1204" t="s">
        <v>1558</v>
      </c>
      <c r="B2" s="1205"/>
      <c r="C2" s="1205"/>
      <c r="D2" s="1205"/>
      <c r="E2" s="1205"/>
      <c r="F2" s="1205"/>
      <c r="G2" s="1224"/>
    </row>
    <row r="3" spans="1:7">
      <c r="A3" s="1204" t="s">
        <v>1327</v>
      </c>
      <c r="B3" s="1205"/>
      <c r="C3" s="1205"/>
      <c r="D3" s="1205"/>
      <c r="E3" s="1205"/>
      <c r="F3" s="1205"/>
      <c r="G3" s="1224"/>
    </row>
    <row r="4" spans="1:7">
      <c r="A4" s="1204" t="s">
        <v>2220</v>
      </c>
      <c r="B4" s="1205"/>
      <c r="C4" s="1205"/>
      <c r="D4" s="1205"/>
      <c r="E4" s="1205"/>
      <c r="F4" s="1205"/>
      <c r="G4" s="1224"/>
    </row>
    <row r="5" spans="1:7" ht="15.75" thickBot="1">
      <c r="A5" s="1207" t="s">
        <v>1089</v>
      </c>
      <c r="B5" s="1208"/>
      <c r="C5" s="1208"/>
      <c r="D5" s="1208"/>
      <c r="E5" s="1208"/>
      <c r="F5" s="1208"/>
      <c r="G5" s="1225"/>
    </row>
    <row r="6" spans="1:7" ht="15.75" thickBot="1">
      <c r="A6" s="1221" t="s">
        <v>1088</v>
      </c>
      <c r="B6" s="1216" t="s">
        <v>285</v>
      </c>
      <c r="C6" s="1217"/>
      <c r="D6" s="1217"/>
      <c r="E6" s="1217"/>
      <c r="F6" s="1218"/>
      <c r="G6" s="1219" t="s">
        <v>1326</v>
      </c>
    </row>
    <row r="7" spans="1:7" ht="30.75" customHeight="1" thickBot="1">
      <c r="A7" s="1222"/>
      <c r="B7" s="429" t="s">
        <v>1325</v>
      </c>
      <c r="C7" s="403" t="s">
        <v>1324</v>
      </c>
      <c r="D7" s="411" t="s">
        <v>268</v>
      </c>
      <c r="E7" s="411" t="s">
        <v>269</v>
      </c>
      <c r="F7" s="411" t="s">
        <v>1323</v>
      </c>
      <c r="G7" s="1220"/>
    </row>
    <row r="8" spans="1:7">
      <c r="A8" s="884" t="s">
        <v>1322</v>
      </c>
      <c r="B8" s="895">
        <f t="shared" ref="B8:G8" si="0">B9+B17+B27+B37+B47+B57+B70+B74+B61</f>
        <v>34733800</v>
      </c>
      <c r="C8" s="895">
        <f t="shared" si="0"/>
        <v>-500000</v>
      </c>
      <c r="D8" s="895">
        <f t="shared" si="0"/>
        <v>34233800</v>
      </c>
      <c r="E8" s="895">
        <f t="shared" si="0"/>
        <v>30899055.040000003</v>
      </c>
      <c r="F8" s="895">
        <f t="shared" si="0"/>
        <v>30899055.040000003</v>
      </c>
      <c r="G8" s="895">
        <f t="shared" si="0"/>
        <v>3334744.959999999</v>
      </c>
    </row>
    <row r="9" spans="1:7">
      <c r="A9" s="886" t="s">
        <v>1320</v>
      </c>
      <c r="B9" s="887">
        <f t="shared" ref="B9:G9" si="1">SUM(B10:B16)</f>
        <v>11695000</v>
      </c>
      <c r="C9" s="887">
        <f t="shared" si="1"/>
        <v>0</v>
      </c>
      <c r="D9" s="887">
        <f t="shared" si="1"/>
        <v>11695000</v>
      </c>
      <c r="E9" s="887">
        <f t="shared" si="1"/>
        <v>11451632.190000001</v>
      </c>
      <c r="F9" s="887">
        <f t="shared" si="1"/>
        <v>11451632.190000001</v>
      </c>
      <c r="G9" s="887">
        <f t="shared" si="1"/>
        <v>243367.80999999936</v>
      </c>
    </row>
    <row r="10" spans="1:7">
      <c r="A10" s="888" t="s">
        <v>1319</v>
      </c>
      <c r="B10" s="887">
        <v>10600000</v>
      </c>
      <c r="C10" s="889">
        <v>0</v>
      </c>
      <c r="D10" s="889">
        <f>B10+C10</f>
        <v>10600000</v>
      </c>
      <c r="E10" s="889">
        <v>10569109.640000001</v>
      </c>
      <c r="F10" s="889">
        <v>10569109.640000001</v>
      </c>
      <c r="G10" s="889">
        <f>D10-E10</f>
        <v>30890.359999999404</v>
      </c>
    </row>
    <row r="11" spans="1:7">
      <c r="A11" s="888" t="s">
        <v>1318</v>
      </c>
      <c r="B11" s="887">
        <v>65000</v>
      </c>
      <c r="C11" s="889">
        <v>0</v>
      </c>
      <c r="D11" s="889">
        <f t="shared" ref="D11:D16" si="2">B11+C11</f>
        <v>65000</v>
      </c>
      <c r="E11" s="889">
        <v>16865.509999999998</v>
      </c>
      <c r="F11" s="889">
        <v>16865.509999999998</v>
      </c>
      <c r="G11" s="889">
        <f t="shared" ref="G11:G16" si="3">D11-E11</f>
        <v>48134.490000000005</v>
      </c>
    </row>
    <row r="12" spans="1:7">
      <c r="A12" s="888" t="s">
        <v>1317</v>
      </c>
      <c r="B12" s="887">
        <v>950000</v>
      </c>
      <c r="C12" s="889">
        <v>50000</v>
      </c>
      <c r="D12" s="889">
        <f t="shared" si="2"/>
        <v>1000000</v>
      </c>
      <c r="E12" s="889">
        <v>865657.04</v>
      </c>
      <c r="F12" s="889">
        <v>865657.04</v>
      </c>
      <c r="G12" s="889">
        <f t="shared" si="3"/>
        <v>134342.95999999996</v>
      </c>
    </row>
    <row r="13" spans="1:7">
      <c r="A13" s="888" t="s">
        <v>1316</v>
      </c>
      <c r="B13" s="887"/>
      <c r="C13" s="889"/>
      <c r="D13" s="889">
        <f t="shared" si="2"/>
        <v>0</v>
      </c>
      <c r="E13" s="889"/>
      <c r="F13" s="889"/>
      <c r="G13" s="889">
        <f t="shared" si="3"/>
        <v>0</v>
      </c>
    </row>
    <row r="14" spans="1:7">
      <c r="A14" s="888" t="s">
        <v>1315</v>
      </c>
      <c r="B14" s="887">
        <v>50000</v>
      </c>
      <c r="C14" s="889">
        <v>-50000</v>
      </c>
      <c r="D14" s="889">
        <f t="shared" si="2"/>
        <v>0</v>
      </c>
      <c r="E14" s="889">
        <v>0</v>
      </c>
      <c r="F14" s="889">
        <v>0</v>
      </c>
      <c r="G14" s="889">
        <f t="shared" si="3"/>
        <v>0</v>
      </c>
    </row>
    <row r="15" spans="1:7">
      <c r="A15" s="888" t="s">
        <v>1314</v>
      </c>
      <c r="B15" s="887"/>
      <c r="C15" s="889"/>
      <c r="D15" s="889">
        <f t="shared" si="2"/>
        <v>0</v>
      </c>
      <c r="E15" s="889"/>
      <c r="F15" s="889"/>
      <c r="G15" s="889">
        <f t="shared" si="3"/>
        <v>0</v>
      </c>
    </row>
    <row r="16" spans="1:7">
      <c r="A16" s="888" t="s">
        <v>1313</v>
      </c>
      <c r="B16" s="887">
        <v>30000</v>
      </c>
      <c r="C16" s="889">
        <v>0</v>
      </c>
      <c r="D16" s="889">
        <f t="shared" si="2"/>
        <v>30000</v>
      </c>
      <c r="E16" s="889">
        <v>0</v>
      </c>
      <c r="F16" s="889">
        <v>0</v>
      </c>
      <c r="G16" s="889">
        <f t="shared" si="3"/>
        <v>30000</v>
      </c>
    </row>
    <row r="17" spans="1:7">
      <c r="A17" s="886" t="s">
        <v>1312</v>
      </c>
      <c r="B17" s="887">
        <f t="shared" ref="B17:G17" si="4">SUM(B18:B26)</f>
        <v>8560180.5</v>
      </c>
      <c r="C17" s="887">
        <f t="shared" si="4"/>
        <v>1010000</v>
      </c>
      <c r="D17" s="887">
        <f t="shared" si="4"/>
        <v>9570180.5</v>
      </c>
      <c r="E17" s="887">
        <f t="shared" si="4"/>
        <v>8563413.5899999999</v>
      </c>
      <c r="F17" s="887">
        <f t="shared" si="4"/>
        <v>8563413.5899999999</v>
      </c>
      <c r="G17" s="887">
        <f t="shared" si="4"/>
        <v>1006766.9099999996</v>
      </c>
    </row>
    <row r="18" spans="1:7">
      <c r="A18" s="888" t="s">
        <v>1311</v>
      </c>
      <c r="B18" s="887">
        <v>946490.5</v>
      </c>
      <c r="C18" s="889">
        <v>-580000</v>
      </c>
      <c r="D18" s="887">
        <f t="shared" ref="D18:D26" si="5">B18+C18</f>
        <v>366490.5</v>
      </c>
      <c r="E18" s="889">
        <v>179857.18</v>
      </c>
      <c r="F18" s="889">
        <v>179857.18</v>
      </c>
      <c r="G18" s="889">
        <f>D18-E18</f>
        <v>186633.32</v>
      </c>
    </row>
    <row r="19" spans="1:7">
      <c r="A19" s="888" t="s">
        <v>1310</v>
      </c>
      <c r="B19" s="887">
        <v>550000</v>
      </c>
      <c r="C19" s="889">
        <v>-346000</v>
      </c>
      <c r="D19" s="887">
        <f t="shared" si="5"/>
        <v>204000</v>
      </c>
      <c r="E19" s="889">
        <v>158703.12</v>
      </c>
      <c r="F19" s="889">
        <v>158703.12</v>
      </c>
      <c r="G19" s="889">
        <f t="shared" ref="G19:G81" si="6">D19-E19</f>
        <v>45296.880000000005</v>
      </c>
    </row>
    <row r="20" spans="1:7">
      <c r="A20" s="888" t="s">
        <v>1309</v>
      </c>
      <c r="B20" s="887"/>
      <c r="C20" s="889"/>
      <c r="D20" s="887">
        <f t="shared" si="5"/>
        <v>0</v>
      </c>
      <c r="E20" s="889"/>
      <c r="F20" s="889"/>
      <c r="G20" s="889">
        <f t="shared" si="6"/>
        <v>0</v>
      </c>
    </row>
    <row r="21" spans="1:7">
      <c r="A21" s="888" t="s">
        <v>1308</v>
      </c>
      <c r="B21" s="887">
        <v>2175000</v>
      </c>
      <c r="C21" s="889">
        <v>-600000</v>
      </c>
      <c r="D21" s="887">
        <f t="shared" si="5"/>
        <v>1575000</v>
      </c>
      <c r="E21" s="889">
        <v>1435430</v>
      </c>
      <c r="F21" s="889">
        <v>1435430</v>
      </c>
      <c r="G21" s="889">
        <f t="shared" si="6"/>
        <v>139570</v>
      </c>
    </row>
    <row r="22" spans="1:7">
      <c r="A22" s="888" t="s">
        <v>1307</v>
      </c>
      <c r="B22" s="887">
        <v>50000</v>
      </c>
      <c r="C22" s="889">
        <v>0</v>
      </c>
      <c r="D22" s="887">
        <f t="shared" si="5"/>
        <v>50000</v>
      </c>
      <c r="E22" s="889">
        <v>0</v>
      </c>
      <c r="F22" s="889">
        <v>0</v>
      </c>
      <c r="G22" s="889">
        <f t="shared" si="6"/>
        <v>50000</v>
      </c>
    </row>
    <row r="23" spans="1:7">
      <c r="A23" s="888" t="s">
        <v>1306</v>
      </c>
      <c r="B23" s="887">
        <v>3858690</v>
      </c>
      <c r="C23" s="889">
        <v>2536000</v>
      </c>
      <c r="D23" s="887">
        <f t="shared" si="5"/>
        <v>6394690</v>
      </c>
      <c r="E23" s="889">
        <v>6097530.1900000004</v>
      </c>
      <c r="F23" s="889">
        <v>6097530.1900000004</v>
      </c>
      <c r="G23" s="889">
        <f t="shared" si="6"/>
        <v>297159.80999999959</v>
      </c>
    </row>
    <row r="24" spans="1:7">
      <c r="A24" s="888" t="s">
        <v>1305</v>
      </c>
      <c r="B24" s="887">
        <v>100000</v>
      </c>
      <c r="C24" s="889">
        <v>0</v>
      </c>
      <c r="D24" s="887">
        <f t="shared" si="5"/>
        <v>100000</v>
      </c>
      <c r="E24" s="889">
        <v>0</v>
      </c>
      <c r="F24" s="889">
        <v>0</v>
      </c>
      <c r="G24" s="889">
        <f t="shared" si="6"/>
        <v>100000</v>
      </c>
    </row>
    <row r="25" spans="1:7">
      <c r="A25" s="888" t="s">
        <v>1304</v>
      </c>
      <c r="B25" s="887"/>
      <c r="C25" s="889"/>
      <c r="D25" s="887">
        <f t="shared" si="5"/>
        <v>0</v>
      </c>
      <c r="E25" s="889"/>
      <c r="F25" s="889"/>
      <c r="G25" s="889">
        <f t="shared" si="6"/>
        <v>0</v>
      </c>
    </row>
    <row r="26" spans="1:7">
      <c r="A26" s="888" t="s">
        <v>1303</v>
      </c>
      <c r="B26" s="887">
        <v>880000</v>
      </c>
      <c r="C26" s="889">
        <v>0</v>
      </c>
      <c r="D26" s="887">
        <f t="shared" si="5"/>
        <v>880000</v>
      </c>
      <c r="E26" s="889">
        <v>691893.1</v>
      </c>
      <c r="F26" s="889">
        <v>691893.1</v>
      </c>
      <c r="G26" s="889">
        <f t="shared" si="6"/>
        <v>188106.90000000002</v>
      </c>
    </row>
    <row r="27" spans="1:7">
      <c r="A27" s="886" t="s">
        <v>1302</v>
      </c>
      <c r="B27" s="887">
        <f t="shared" ref="B27:G27" si="7">SUM(B28:B36)</f>
        <v>9408619.5</v>
      </c>
      <c r="C27" s="887">
        <f t="shared" si="7"/>
        <v>-2605000</v>
      </c>
      <c r="D27" s="887">
        <f t="shared" si="7"/>
        <v>6803619.5</v>
      </c>
      <c r="E27" s="887">
        <f t="shared" si="7"/>
        <v>5815821.6000000006</v>
      </c>
      <c r="F27" s="887">
        <f t="shared" si="7"/>
        <v>5815821.6000000006</v>
      </c>
      <c r="G27" s="887">
        <f t="shared" si="7"/>
        <v>987797.9</v>
      </c>
    </row>
    <row r="28" spans="1:7">
      <c r="A28" s="888" t="s">
        <v>1301</v>
      </c>
      <c r="B28" s="887">
        <v>910000</v>
      </c>
      <c r="C28" s="889">
        <v>-440000</v>
      </c>
      <c r="D28" s="887">
        <f t="shared" ref="D28:D36" si="8">B28+C28</f>
        <v>470000</v>
      </c>
      <c r="E28" s="889">
        <v>181142.47</v>
      </c>
      <c r="F28" s="889">
        <v>181142.47</v>
      </c>
      <c r="G28" s="889">
        <f t="shared" si="6"/>
        <v>288857.53000000003</v>
      </c>
    </row>
    <row r="29" spans="1:7">
      <c r="A29" s="888" t="s">
        <v>1300</v>
      </c>
      <c r="B29" s="887">
        <v>3780000</v>
      </c>
      <c r="C29" s="889">
        <v>-360000</v>
      </c>
      <c r="D29" s="887">
        <f t="shared" si="8"/>
        <v>3420000</v>
      </c>
      <c r="E29" s="889">
        <v>3348400</v>
      </c>
      <c r="F29" s="889">
        <v>3348400</v>
      </c>
      <c r="G29" s="889">
        <f t="shared" si="6"/>
        <v>71600</v>
      </c>
    </row>
    <row r="30" spans="1:7">
      <c r="A30" s="888" t="s">
        <v>1299</v>
      </c>
      <c r="B30" s="887">
        <v>663619.5</v>
      </c>
      <c r="C30" s="889">
        <v>-660000</v>
      </c>
      <c r="D30" s="887">
        <f t="shared" si="8"/>
        <v>3619.5</v>
      </c>
      <c r="E30" s="889">
        <v>0</v>
      </c>
      <c r="F30" s="889">
        <v>0</v>
      </c>
      <c r="G30" s="889">
        <f t="shared" si="6"/>
        <v>3619.5</v>
      </c>
    </row>
    <row r="31" spans="1:7">
      <c r="A31" s="888" t="s">
        <v>1298</v>
      </c>
      <c r="B31" s="887">
        <v>75000</v>
      </c>
      <c r="C31" s="889">
        <v>35000</v>
      </c>
      <c r="D31" s="887">
        <f t="shared" si="8"/>
        <v>110000</v>
      </c>
      <c r="E31" s="889">
        <v>21171.200000000001</v>
      </c>
      <c r="F31" s="889">
        <v>21171.200000000001</v>
      </c>
      <c r="G31" s="889">
        <f t="shared" si="6"/>
        <v>88828.800000000003</v>
      </c>
    </row>
    <row r="32" spans="1:7">
      <c r="A32" s="888" t="s">
        <v>1297</v>
      </c>
      <c r="B32" s="887">
        <v>1700000</v>
      </c>
      <c r="C32" s="889">
        <v>-780000</v>
      </c>
      <c r="D32" s="887">
        <f t="shared" si="8"/>
        <v>920000</v>
      </c>
      <c r="E32" s="889">
        <v>476887.69</v>
      </c>
      <c r="F32" s="889">
        <v>476887.69</v>
      </c>
      <c r="G32" s="889">
        <f t="shared" si="6"/>
        <v>443112.31</v>
      </c>
    </row>
    <row r="33" spans="1:7">
      <c r="A33" s="888" t="s">
        <v>1296</v>
      </c>
      <c r="B33" s="887">
        <v>50000</v>
      </c>
      <c r="C33" s="889">
        <v>-50000</v>
      </c>
      <c r="D33" s="887">
        <f t="shared" si="8"/>
        <v>0</v>
      </c>
      <c r="E33" s="889">
        <v>0</v>
      </c>
      <c r="F33" s="889">
        <v>0</v>
      </c>
      <c r="G33" s="889">
        <f t="shared" si="6"/>
        <v>0</v>
      </c>
    </row>
    <row r="34" spans="1:7">
      <c r="A34" s="888" t="s">
        <v>1295</v>
      </c>
      <c r="B34" s="887">
        <v>40000</v>
      </c>
      <c r="C34" s="889">
        <v>0</v>
      </c>
      <c r="D34" s="887">
        <f t="shared" si="8"/>
        <v>40000</v>
      </c>
      <c r="E34" s="889">
        <v>0</v>
      </c>
      <c r="F34" s="889">
        <v>0</v>
      </c>
      <c r="G34" s="889">
        <f t="shared" si="6"/>
        <v>40000</v>
      </c>
    </row>
    <row r="35" spans="1:7">
      <c r="A35" s="888" t="s">
        <v>1294</v>
      </c>
      <c r="B35" s="887">
        <v>1750000</v>
      </c>
      <c r="C35" s="889">
        <v>50000</v>
      </c>
      <c r="D35" s="887">
        <f t="shared" si="8"/>
        <v>1800000</v>
      </c>
      <c r="E35" s="889">
        <v>1776784.24</v>
      </c>
      <c r="F35" s="889">
        <v>1776784.24</v>
      </c>
      <c r="G35" s="889">
        <f t="shared" si="6"/>
        <v>23215.760000000009</v>
      </c>
    </row>
    <row r="36" spans="1:7">
      <c r="A36" s="888" t="s">
        <v>1293</v>
      </c>
      <c r="B36" s="887">
        <v>440000</v>
      </c>
      <c r="C36" s="889">
        <v>-400000</v>
      </c>
      <c r="D36" s="887">
        <f t="shared" si="8"/>
        <v>40000</v>
      </c>
      <c r="E36" s="889">
        <v>11436</v>
      </c>
      <c r="F36" s="889">
        <v>11436</v>
      </c>
      <c r="G36" s="889">
        <f t="shared" si="6"/>
        <v>28564</v>
      </c>
    </row>
    <row r="37" spans="1:7" ht="25.5" customHeight="1">
      <c r="A37" s="894" t="s">
        <v>1292</v>
      </c>
      <c r="B37" s="887">
        <f t="shared" ref="B37:G37" si="9">SUM(B38:B46)</f>
        <v>4670000</v>
      </c>
      <c r="C37" s="887">
        <f t="shared" si="9"/>
        <v>500000</v>
      </c>
      <c r="D37" s="887">
        <f>SUM(D38:D46)</f>
        <v>5170000</v>
      </c>
      <c r="E37" s="887">
        <f t="shared" si="9"/>
        <v>4387880.93</v>
      </c>
      <c r="F37" s="887">
        <f t="shared" si="9"/>
        <v>4387880.93</v>
      </c>
      <c r="G37" s="887">
        <f t="shared" si="9"/>
        <v>782119.0700000003</v>
      </c>
    </row>
    <row r="38" spans="1:7">
      <c r="A38" s="888" t="s">
        <v>1291</v>
      </c>
      <c r="B38" s="887"/>
      <c r="C38" s="889"/>
      <c r="D38" s="887">
        <f>B38+C38</f>
        <v>0</v>
      </c>
      <c r="E38" s="889"/>
      <c r="F38" s="889"/>
      <c r="G38" s="889">
        <f t="shared" si="6"/>
        <v>0</v>
      </c>
    </row>
    <row r="39" spans="1:7">
      <c r="A39" s="888" t="s">
        <v>1290</v>
      </c>
      <c r="B39" s="887"/>
      <c r="C39" s="889"/>
      <c r="D39" s="887">
        <f t="shared" ref="D39:D81" si="10">B39+C39</f>
        <v>0</v>
      </c>
      <c r="E39" s="889"/>
      <c r="F39" s="889"/>
      <c r="G39" s="889">
        <f t="shared" si="6"/>
        <v>0</v>
      </c>
    </row>
    <row r="40" spans="1:7">
      <c r="A40" s="888" t="s">
        <v>1289</v>
      </c>
      <c r="B40" s="887"/>
      <c r="C40" s="889"/>
      <c r="D40" s="887">
        <f t="shared" si="10"/>
        <v>0</v>
      </c>
      <c r="E40" s="889"/>
      <c r="F40" s="889"/>
      <c r="G40" s="889">
        <f t="shared" si="6"/>
        <v>0</v>
      </c>
    </row>
    <row r="41" spans="1:7">
      <c r="A41" s="888" t="s">
        <v>1288</v>
      </c>
      <c r="B41" s="887">
        <v>4620000</v>
      </c>
      <c r="C41" s="889">
        <v>500000</v>
      </c>
      <c r="D41" s="887">
        <f t="shared" si="10"/>
        <v>5120000</v>
      </c>
      <c r="E41" s="889">
        <v>4387880.93</v>
      </c>
      <c r="F41" s="889">
        <v>4387880.93</v>
      </c>
      <c r="G41" s="889">
        <f t="shared" si="6"/>
        <v>732119.0700000003</v>
      </c>
    </row>
    <row r="42" spans="1:7">
      <c r="A42" s="888" t="s">
        <v>1287</v>
      </c>
      <c r="B42" s="887"/>
      <c r="C42" s="889"/>
      <c r="D42" s="887">
        <f t="shared" si="10"/>
        <v>0</v>
      </c>
      <c r="E42" s="889"/>
      <c r="F42" s="889"/>
      <c r="G42" s="889">
        <f t="shared" si="6"/>
        <v>0</v>
      </c>
    </row>
    <row r="43" spans="1:7">
      <c r="A43" s="888" t="s">
        <v>1286</v>
      </c>
      <c r="B43" s="887"/>
      <c r="C43" s="889"/>
      <c r="D43" s="887">
        <f t="shared" si="10"/>
        <v>0</v>
      </c>
      <c r="E43" s="889"/>
      <c r="F43" s="889"/>
      <c r="G43" s="889">
        <f t="shared" si="6"/>
        <v>0</v>
      </c>
    </row>
    <row r="44" spans="1:7">
      <c r="A44" s="888" t="s">
        <v>1285</v>
      </c>
      <c r="B44" s="887"/>
      <c r="C44" s="889"/>
      <c r="D44" s="887">
        <f t="shared" si="10"/>
        <v>0</v>
      </c>
      <c r="E44" s="889"/>
      <c r="F44" s="889"/>
      <c r="G44" s="889">
        <f t="shared" si="6"/>
        <v>0</v>
      </c>
    </row>
    <row r="45" spans="1:7">
      <c r="A45" s="888" t="s">
        <v>1284</v>
      </c>
      <c r="B45" s="887">
        <v>50000</v>
      </c>
      <c r="C45" s="889">
        <v>0</v>
      </c>
      <c r="D45" s="887">
        <f t="shared" si="10"/>
        <v>50000</v>
      </c>
      <c r="E45" s="889">
        <v>0</v>
      </c>
      <c r="F45" s="889">
        <v>0</v>
      </c>
      <c r="G45" s="889">
        <f t="shared" si="6"/>
        <v>50000</v>
      </c>
    </row>
    <row r="46" spans="1:7">
      <c r="A46" s="888" t="s">
        <v>1283</v>
      </c>
      <c r="B46" s="887"/>
      <c r="C46" s="889"/>
      <c r="D46" s="887">
        <f t="shared" si="10"/>
        <v>0</v>
      </c>
      <c r="E46" s="889"/>
      <c r="F46" s="889"/>
      <c r="G46" s="889">
        <f t="shared" si="6"/>
        <v>0</v>
      </c>
    </row>
    <row r="47" spans="1:7">
      <c r="A47" s="894" t="s">
        <v>1282</v>
      </c>
      <c r="B47" s="887">
        <f t="shared" ref="B47:G47" si="11">SUM(B48:B56)</f>
        <v>400000</v>
      </c>
      <c r="C47" s="887">
        <f t="shared" si="11"/>
        <v>0</v>
      </c>
      <c r="D47" s="887">
        <f t="shared" si="11"/>
        <v>400000</v>
      </c>
      <c r="E47" s="887">
        <f t="shared" si="11"/>
        <v>110477.61</v>
      </c>
      <c r="F47" s="887">
        <f t="shared" si="11"/>
        <v>110477.61</v>
      </c>
      <c r="G47" s="887">
        <f t="shared" si="11"/>
        <v>289522.39</v>
      </c>
    </row>
    <row r="48" spans="1:7">
      <c r="A48" s="888" t="s">
        <v>1281</v>
      </c>
      <c r="B48" s="887">
        <v>100000</v>
      </c>
      <c r="C48" s="889">
        <v>-50000</v>
      </c>
      <c r="D48" s="887">
        <f t="shared" si="10"/>
        <v>50000</v>
      </c>
      <c r="E48" s="889">
        <v>37807.61</v>
      </c>
      <c r="F48" s="889">
        <v>37807.61</v>
      </c>
      <c r="G48" s="889">
        <f t="shared" si="6"/>
        <v>12192.39</v>
      </c>
    </row>
    <row r="49" spans="1:7">
      <c r="A49" s="888" t="s">
        <v>1280</v>
      </c>
      <c r="B49" s="887">
        <v>100000</v>
      </c>
      <c r="C49" s="889">
        <v>-50000</v>
      </c>
      <c r="D49" s="887">
        <f t="shared" si="10"/>
        <v>50000</v>
      </c>
      <c r="E49" s="889">
        <v>0</v>
      </c>
      <c r="F49" s="889">
        <v>0</v>
      </c>
      <c r="G49" s="889">
        <f t="shared" si="6"/>
        <v>50000</v>
      </c>
    </row>
    <row r="50" spans="1:7">
      <c r="A50" s="888" t="s">
        <v>1279</v>
      </c>
      <c r="B50" s="887"/>
      <c r="C50" s="889"/>
      <c r="D50" s="887">
        <f t="shared" si="10"/>
        <v>0</v>
      </c>
      <c r="E50" s="889"/>
      <c r="F50" s="889"/>
      <c r="G50" s="889">
        <f t="shared" si="6"/>
        <v>0</v>
      </c>
    </row>
    <row r="51" spans="1:7">
      <c r="A51" s="888" t="s">
        <v>1278</v>
      </c>
      <c r="B51" s="887"/>
      <c r="C51" s="889"/>
      <c r="D51" s="887">
        <f t="shared" si="10"/>
        <v>0</v>
      </c>
      <c r="E51" s="889"/>
      <c r="F51" s="889"/>
      <c r="G51" s="889">
        <f t="shared" si="6"/>
        <v>0</v>
      </c>
    </row>
    <row r="52" spans="1:7">
      <c r="A52" s="888" t="s">
        <v>1277</v>
      </c>
      <c r="B52" s="887"/>
      <c r="C52" s="889"/>
      <c r="D52" s="887">
        <f t="shared" si="10"/>
        <v>0</v>
      </c>
      <c r="E52" s="889"/>
      <c r="F52" s="889"/>
      <c r="G52" s="889">
        <f t="shared" si="6"/>
        <v>0</v>
      </c>
    </row>
    <row r="53" spans="1:7">
      <c r="A53" s="888" t="s">
        <v>1276</v>
      </c>
      <c r="B53" s="887">
        <v>100000</v>
      </c>
      <c r="C53" s="889">
        <v>100000</v>
      </c>
      <c r="D53" s="887">
        <f t="shared" si="10"/>
        <v>200000</v>
      </c>
      <c r="E53" s="889">
        <v>72670</v>
      </c>
      <c r="F53" s="889">
        <v>72670</v>
      </c>
      <c r="G53" s="889">
        <f t="shared" si="6"/>
        <v>127330</v>
      </c>
    </row>
    <row r="54" spans="1:7">
      <c r="A54" s="888" t="s">
        <v>1275</v>
      </c>
      <c r="B54" s="887"/>
      <c r="C54" s="889"/>
      <c r="D54" s="887">
        <f t="shared" si="10"/>
        <v>0</v>
      </c>
      <c r="E54" s="889"/>
      <c r="F54" s="889"/>
      <c r="G54" s="889">
        <f t="shared" si="6"/>
        <v>0</v>
      </c>
    </row>
    <row r="55" spans="1:7">
      <c r="A55" s="888" t="s">
        <v>1274</v>
      </c>
      <c r="B55" s="887"/>
      <c r="C55" s="889"/>
      <c r="D55" s="887">
        <f t="shared" si="10"/>
        <v>0</v>
      </c>
      <c r="E55" s="889"/>
      <c r="F55" s="889"/>
      <c r="G55" s="889">
        <f t="shared" si="6"/>
        <v>0</v>
      </c>
    </row>
    <row r="56" spans="1:7">
      <c r="A56" s="888" t="s">
        <v>1273</v>
      </c>
      <c r="B56" s="887">
        <v>100000</v>
      </c>
      <c r="C56" s="889">
        <v>0</v>
      </c>
      <c r="D56" s="887">
        <f t="shared" si="10"/>
        <v>100000</v>
      </c>
      <c r="E56" s="889">
        <v>0</v>
      </c>
      <c r="F56" s="889">
        <v>0</v>
      </c>
      <c r="G56" s="889">
        <f t="shared" si="6"/>
        <v>100000</v>
      </c>
    </row>
    <row r="57" spans="1:7">
      <c r="A57" s="886" t="s">
        <v>1272</v>
      </c>
      <c r="B57" s="887">
        <f>SUM(B58:B60)</f>
        <v>0</v>
      </c>
      <c r="C57" s="887">
        <f>SUM(C58:C60)</f>
        <v>595000</v>
      </c>
      <c r="D57" s="887">
        <f>SUM(D58:D60)</f>
        <v>595000</v>
      </c>
      <c r="E57" s="887">
        <f>SUM(E58:E60)</f>
        <v>569829.12</v>
      </c>
      <c r="F57" s="887">
        <f>SUM(F58:F60)</f>
        <v>569829.12</v>
      </c>
      <c r="G57" s="889">
        <f t="shared" si="6"/>
        <v>25170.880000000005</v>
      </c>
    </row>
    <row r="58" spans="1:7">
      <c r="A58" s="888" t="s">
        <v>1271</v>
      </c>
      <c r="B58" s="887">
        <v>0</v>
      </c>
      <c r="C58" s="889">
        <v>595000</v>
      </c>
      <c r="D58" s="887">
        <f t="shared" si="10"/>
        <v>595000</v>
      </c>
      <c r="E58" s="889">
        <v>569829.12</v>
      </c>
      <c r="F58" s="889">
        <v>569829.12</v>
      </c>
      <c r="G58" s="889">
        <f t="shared" si="6"/>
        <v>25170.880000000005</v>
      </c>
    </row>
    <row r="59" spans="1:7">
      <c r="A59" s="888" t="s">
        <v>1270</v>
      </c>
      <c r="B59" s="887"/>
      <c r="C59" s="889"/>
      <c r="D59" s="887">
        <f t="shared" si="10"/>
        <v>0</v>
      </c>
      <c r="E59" s="889"/>
      <c r="F59" s="889"/>
      <c r="G59" s="889">
        <f t="shared" si="6"/>
        <v>0</v>
      </c>
    </row>
    <row r="60" spans="1:7">
      <c r="A60" s="888" t="s">
        <v>1269</v>
      </c>
      <c r="B60" s="887"/>
      <c r="C60" s="889"/>
      <c r="D60" s="887">
        <f t="shared" si="10"/>
        <v>0</v>
      </c>
      <c r="E60" s="889"/>
      <c r="F60" s="889"/>
      <c r="G60" s="889">
        <f t="shared" si="6"/>
        <v>0</v>
      </c>
    </row>
    <row r="61" spans="1:7" ht="15" customHeight="1">
      <c r="A61" s="894" t="s">
        <v>1268</v>
      </c>
      <c r="B61" s="887">
        <f>SUM(B62:B69)</f>
        <v>0</v>
      </c>
      <c r="C61" s="887">
        <f>SUM(C62:C69)</f>
        <v>0</v>
      </c>
      <c r="D61" s="887">
        <f>D62+D63+D64+D65+D66+D68+D69</f>
        <v>0</v>
      </c>
      <c r="E61" s="887">
        <f>SUM(E62:E69)</f>
        <v>0</v>
      </c>
      <c r="F61" s="887">
        <f>SUM(F62:F69)</f>
        <v>0</v>
      </c>
      <c r="G61" s="889">
        <f t="shared" si="6"/>
        <v>0</v>
      </c>
    </row>
    <row r="62" spans="1:7">
      <c r="A62" s="888" t="s">
        <v>1267</v>
      </c>
      <c r="B62" s="887"/>
      <c r="C62" s="889"/>
      <c r="D62" s="887">
        <f t="shared" si="10"/>
        <v>0</v>
      </c>
      <c r="E62" s="889"/>
      <c r="F62" s="889"/>
      <c r="G62" s="889">
        <f t="shared" si="6"/>
        <v>0</v>
      </c>
    </row>
    <row r="63" spans="1:7">
      <c r="A63" s="888" t="s">
        <v>1266</v>
      </c>
      <c r="B63" s="887"/>
      <c r="C63" s="889"/>
      <c r="D63" s="887">
        <f t="shared" si="10"/>
        <v>0</v>
      </c>
      <c r="E63" s="889"/>
      <c r="F63" s="889"/>
      <c r="G63" s="889">
        <f t="shared" si="6"/>
        <v>0</v>
      </c>
    </row>
    <row r="64" spans="1:7">
      <c r="A64" s="888" t="s">
        <v>1265</v>
      </c>
      <c r="B64" s="887"/>
      <c r="C64" s="889"/>
      <c r="D64" s="887">
        <f t="shared" si="10"/>
        <v>0</v>
      </c>
      <c r="E64" s="889"/>
      <c r="F64" s="889"/>
      <c r="G64" s="889">
        <f t="shared" si="6"/>
        <v>0</v>
      </c>
    </row>
    <row r="65" spans="1:7">
      <c r="A65" s="888" t="s">
        <v>1264</v>
      </c>
      <c r="B65" s="887"/>
      <c r="C65" s="889"/>
      <c r="D65" s="887">
        <f t="shared" si="10"/>
        <v>0</v>
      </c>
      <c r="E65" s="889"/>
      <c r="F65" s="889"/>
      <c r="G65" s="889">
        <f t="shared" si="6"/>
        <v>0</v>
      </c>
    </row>
    <row r="66" spans="1:7">
      <c r="A66" s="888" t="s">
        <v>1263</v>
      </c>
      <c r="B66" s="887"/>
      <c r="C66" s="889"/>
      <c r="D66" s="887">
        <f t="shared" si="10"/>
        <v>0</v>
      </c>
      <c r="E66" s="889"/>
      <c r="F66" s="889"/>
      <c r="G66" s="889">
        <f t="shared" si="6"/>
        <v>0</v>
      </c>
    </row>
    <row r="67" spans="1:7">
      <c r="A67" s="888" t="s">
        <v>1262</v>
      </c>
      <c r="B67" s="887"/>
      <c r="C67" s="889"/>
      <c r="D67" s="887">
        <f t="shared" si="10"/>
        <v>0</v>
      </c>
      <c r="E67" s="889"/>
      <c r="F67" s="889"/>
      <c r="G67" s="889">
        <f t="shared" si="6"/>
        <v>0</v>
      </c>
    </row>
    <row r="68" spans="1:7">
      <c r="A68" s="888" t="s">
        <v>1261</v>
      </c>
      <c r="B68" s="887"/>
      <c r="C68" s="889"/>
      <c r="D68" s="887">
        <f t="shared" si="10"/>
        <v>0</v>
      </c>
      <c r="E68" s="889"/>
      <c r="F68" s="889"/>
      <c r="G68" s="889">
        <f t="shared" si="6"/>
        <v>0</v>
      </c>
    </row>
    <row r="69" spans="1:7">
      <c r="A69" s="888" t="s">
        <v>1260</v>
      </c>
      <c r="B69" s="887"/>
      <c r="C69" s="889"/>
      <c r="D69" s="887">
        <f t="shared" si="10"/>
        <v>0</v>
      </c>
      <c r="E69" s="889"/>
      <c r="F69" s="889"/>
      <c r="G69" s="889">
        <f t="shared" si="6"/>
        <v>0</v>
      </c>
    </row>
    <row r="70" spans="1:7">
      <c r="A70" s="890" t="s">
        <v>1259</v>
      </c>
      <c r="B70" s="891">
        <f>SUM(B71:B73)</f>
        <v>0</v>
      </c>
      <c r="C70" s="891">
        <f>SUM(C71:C73)</f>
        <v>0</v>
      </c>
      <c r="D70" s="891">
        <f>SUM(D71:D73)</f>
        <v>0</v>
      </c>
      <c r="E70" s="891">
        <f>SUM(E71:E73)</f>
        <v>0</v>
      </c>
      <c r="F70" s="891">
        <f>SUM(F71:F73)</f>
        <v>0</v>
      </c>
      <c r="G70" s="892">
        <f t="shared" si="6"/>
        <v>0</v>
      </c>
    </row>
    <row r="71" spans="1:7">
      <c r="A71" s="888" t="s">
        <v>1258</v>
      </c>
      <c r="B71" s="887"/>
      <c r="C71" s="889"/>
      <c r="D71" s="887">
        <f t="shared" si="10"/>
        <v>0</v>
      </c>
      <c r="E71" s="889"/>
      <c r="F71" s="889"/>
      <c r="G71" s="889">
        <f t="shared" si="6"/>
        <v>0</v>
      </c>
    </row>
    <row r="72" spans="1:7">
      <c r="A72" s="888" t="s">
        <v>1257</v>
      </c>
      <c r="B72" s="887"/>
      <c r="C72" s="889"/>
      <c r="D72" s="887">
        <f t="shared" si="10"/>
        <v>0</v>
      </c>
      <c r="E72" s="889"/>
      <c r="F72" s="889"/>
      <c r="G72" s="889">
        <f t="shared" si="6"/>
        <v>0</v>
      </c>
    </row>
    <row r="73" spans="1:7">
      <c r="A73" s="888" t="s">
        <v>1256</v>
      </c>
      <c r="B73" s="887"/>
      <c r="C73" s="889"/>
      <c r="D73" s="887">
        <f t="shared" si="10"/>
        <v>0</v>
      </c>
      <c r="E73" s="889"/>
      <c r="F73" s="889"/>
      <c r="G73" s="889">
        <f t="shared" si="6"/>
        <v>0</v>
      </c>
    </row>
    <row r="74" spans="1:7">
      <c r="A74" s="886" t="s">
        <v>1255</v>
      </c>
      <c r="B74" s="887">
        <f>SUM(B75:B81)</f>
        <v>0</v>
      </c>
      <c r="C74" s="887">
        <f>SUM(C75:C81)</f>
        <v>0</v>
      </c>
      <c r="D74" s="887">
        <f>SUM(D75:D81)</f>
        <v>0</v>
      </c>
      <c r="E74" s="887">
        <f>SUM(E75:E81)</f>
        <v>0</v>
      </c>
      <c r="F74" s="887">
        <f>SUM(F75:F81)</f>
        <v>0</v>
      </c>
      <c r="G74" s="889">
        <f t="shared" si="6"/>
        <v>0</v>
      </c>
    </row>
    <row r="75" spans="1:7">
      <c r="A75" s="888" t="s">
        <v>1254</v>
      </c>
      <c r="B75" s="887"/>
      <c r="C75" s="889"/>
      <c r="D75" s="887">
        <f t="shared" si="10"/>
        <v>0</v>
      </c>
      <c r="E75" s="889"/>
      <c r="F75" s="889"/>
      <c r="G75" s="889">
        <f t="shared" si="6"/>
        <v>0</v>
      </c>
    </row>
    <row r="76" spans="1:7">
      <c r="A76" s="888" t="s">
        <v>1253</v>
      </c>
      <c r="B76" s="887"/>
      <c r="C76" s="889"/>
      <c r="D76" s="887">
        <f t="shared" si="10"/>
        <v>0</v>
      </c>
      <c r="E76" s="889"/>
      <c r="F76" s="889"/>
      <c r="G76" s="889">
        <f t="shared" si="6"/>
        <v>0</v>
      </c>
    </row>
    <row r="77" spans="1:7">
      <c r="A77" s="888" t="s">
        <v>1252</v>
      </c>
      <c r="B77" s="887"/>
      <c r="C77" s="889"/>
      <c r="D77" s="887">
        <f t="shared" si="10"/>
        <v>0</v>
      </c>
      <c r="E77" s="889"/>
      <c r="F77" s="889"/>
      <c r="G77" s="889">
        <f t="shared" si="6"/>
        <v>0</v>
      </c>
    </row>
    <row r="78" spans="1:7">
      <c r="A78" s="888" t="s">
        <v>1251</v>
      </c>
      <c r="B78" s="887"/>
      <c r="C78" s="889"/>
      <c r="D78" s="887">
        <f t="shared" si="10"/>
        <v>0</v>
      </c>
      <c r="E78" s="889"/>
      <c r="F78" s="889"/>
      <c r="G78" s="889">
        <f t="shared" si="6"/>
        <v>0</v>
      </c>
    </row>
    <row r="79" spans="1:7">
      <c r="A79" s="888" t="s">
        <v>1250</v>
      </c>
      <c r="B79" s="887"/>
      <c r="C79" s="889"/>
      <c r="D79" s="887">
        <f t="shared" si="10"/>
        <v>0</v>
      </c>
      <c r="E79" s="889"/>
      <c r="F79" s="889"/>
      <c r="G79" s="889">
        <f t="shared" si="6"/>
        <v>0</v>
      </c>
    </row>
    <row r="80" spans="1:7">
      <c r="A80" s="888" t="s">
        <v>1249</v>
      </c>
      <c r="B80" s="887"/>
      <c r="C80" s="889"/>
      <c r="D80" s="887">
        <f t="shared" si="10"/>
        <v>0</v>
      </c>
      <c r="E80" s="889"/>
      <c r="F80" s="889"/>
      <c r="G80" s="889">
        <f t="shared" si="6"/>
        <v>0</v>
      </c>
    </row>
    <row r="81" spans="1:7">
      <c r="A81" s="888" t="s">
        <v>1248</v>
      </c>
      <c r="B81" s="887"/>
      <c r="C81" s="889"/>
      <c r="D81" s="887">
        <f t="shared" si="10"/>
        <v>0</v>
      </c>
      <c r="E81" s="889"/>
      <c r="F81" s="889"/>
      <c r="G81" s="889">
        <f t="shared" si="6"/>
        <v>0</v>
      </c>
    </row>
    <row r="82" spans="1:7">
      <c r="A82" s="886"/>
      <c r="B82" s="887"/>
      <c r="C82" s="889"/>
      <c r="D82" s="889"/>
      <c r="E82" s="889"/>
      <c r="F82" s="889"/>
      <c r="G82" s="889"/>
    </row>
    <row r="83" spans="1:7">
      <c r="A83" s="893" t="s">
        <v>1321</v>
      </c>
      <c r="B83" s="885">
        <f t="shared" ref="B83:G83" si="12">B84+B102+B92+B112+B122+B132+B136+B145+B149</f>
        <v>9507500</v>
      </c>
      <c r="C83" s="885">
        <f>C84+C102+C92+C112+C122+C132+C136+C145+C149</f>
        <v>3569931.93</v>
      </c>
      <c r="D83" s="885">
        <f t="shared" si="12"/>
        <v>13077431.93</v>
      </c>
      <c r="E83" s="885">
        <f>E84+E102+E92+E112+E122+E132+E136+E145+E149</f>
        <v>12967443.76</v>
      </c>
      <c r="F83" s="885">
        <f>F84+F102+F92+F112+F122+F132+F136+F145+F149</f>
        <v>12967443.76</v>
      </c>
      <c r="G83" s="885">
        <f t="shared" si="12"/>
        <v>109988.16999999993</v>
      </c>
    </row>
    <row r="84" spans="1:7">
      <c r="A84" s="886" t="s">
        <v>1320</v>
      </c>
      <c r="B84" s="887">
        <f>SUM(B85:B91)</f>
        <v>900000</v>
      </c>
      <c r="C84" s="887">
        <f>SUM(C85:C91)</f>
        <v>-100000</v>
      </c>
      <c r="D84" s="887">
        <f>SUM(D85:D91)</f>
        <v>800000</v>
      </c>
      <c r="E84" s="887">
        <f>SUM(E85:E91)</f>
        <v>773288.72000000009</v>
      </c>
      <c r="F84" s="887">
        <f>SUM(F85:F91)</f>
        <v>773288.72000000009</v>
      </c>
      <c r="G84" s="889">
        <f t="shared" ref="G84:G147" si="13">D84-E84</f>
        <v>26711.279999999912</v>
      </c>
    </row>
    <row r="85" spans="1:7">
      <c r="A85" s="888" t="s">
        <v>1319</v>
      </c>
      <c r="B85" s="887">
        <v>900000</v>
      </c>
      <c r="C85" s="889">
        <v>-158000</v>
      </c>
      <c r="D85" s="887">
        <f t="shared" ref="D85:D101" si="14">B85+C85</f>
        <v>742000</v>
      </c>
      <c r="E85" s="889">
        <v>715434.54</v>
      </c>
      <c r="F85" s="889">
        <v>715434.54</v>
      </c>
      <c r="G85" s="889">
        <f t="shared" si="13"/>
        <v>26565.459999999963</v>
      </c>
    </row>
    <row r="86" spans="1:7">
      <c r="A86" s="888" t="s">
        <v>1318</v>
      </c>
      <c r="B86" s="887"/>
      <c r="C86" s="889"/>
      <c r="D86" s="887">
        <f t="shared" si="14"/>
        <v>0</v>
      </c>
      <c r="E86" s="889"/>
      <c r="F86" s="889"/>
      <c r="G86" s="889">
        <f t="shared" si="13"/>
        <v>0</v>
      </c>
    </row>
    <row r="87" spans="1:7">
      <c r="A87" s="888" t="s">
        <v>1317</v>
      </c>
      <c r="B87" s="887">
        <v>0</v>
      </c>
      <c r="C87" s="889">
        <v>58000</v>
      </c>
      <c r="D87" s="887">
        <f t="shared" si="14"/>
        <v>58000</v>
      </c>
      <c r="E87" s="889">
        <v>57854.18</v>
      </c>
      <c r="F87" s="889">
        <v>57854.18</v>
      </c>
      <c r="G87" s="889">
        <f t="shared" si="13"/>
        <v>145.81999999999971</v>
      </c>
    </row>
    <row r="88" spans="1:7">
      <c r="A88" s="888" t="s">
        <v>1316</v>
      </c>
      <c r="B88" s="887"/>
      <c r="C88" s="889"/>
      <c r="D88" s="887">
        <f t="shared" si="14"/>
        <v>0</v>
      </c>
      <c r="E88" s="889"/>
      <c r="F88" s="889"/>
      <c r="G88" s="889">
        <f t="shared" si="13"/>
        <v>0</v>
      </c>
    </row>
    <row r="89" spans="1:7">
      <c r="A89" s="888" t="s">
        <v>1315</v>
      </c>
      <c r="B89" s="887"/>
      <c r="C89" s="889"/>
      <c r="D89" s="887">
        <f t="shared" si="14"/>
        <v>0</v>
      </c>
      <c r="E89" s="889"/>
      <c r="F89" s="889"/>
      <c r="G89" s="889">
        <f t="shared" si="13"/>
        <v>0</v>
      </c>
    </row>
    <row r="90" spans="1:7">
      <c r="A90" s="888" t="s">
        <v>1314</v>
      </c>
      <c r="B90" s="887"/>
      <c r="C90" s="889"/>
      <c r="D90" s="887">
        <f t="shared" si="14"/>
        <v>0</v>
      </c>
      <c r="E90" s="889"/>
      <c r="F90" s="889"/>
      <c r="G90" s="889">
        <f t="shared" si="13"/>
        <v>0</v>
      </c>
    </row>
    <row r="91" spans="1:7">
      <c r="A91" s="888" t="s">
        <v>1313</v>
      </c>
      <c r="B91" s="887"/>
      <c r="C91" s="889"/>
      <c r="D91" s="887">
        <f t="shared" si="14"/>
        <v>0</v>
      </c>
      <c r="E91" s="889"/>
      <c r="F91" s="889"/>
      <c r="G91" s="889">
        <f t="shared" si="13"/>
        <v>0</v>
      </c>
    </row>
    <row r="92" spans="1:7">
      <c r="A92" s="886" t="s">
        <v>1312</v>
      </c>
      <c r="B92" s="887">
        <f>SUM(B93:B101)</f>
        <v>291310</v>
      </c>
      <c r="C92" s="887">
        <f>SUM(C93:C101)</f>
        <v>102000</v>
      </c>
      <c r="D92" s="887">
        <f>SUM(D93:D101)</f>
        <v>393310</v>
      </c>
      <c r="E92" s="887">
        <f>SUM(E93:E101)</f>
        <v>393068.86</v>
      </c>
      <c r="F92" s="887">
        <f>SUM(F93:F101)</f>
        <v>393068.86</v>
      </c>
      <c r="G92" s="889">
        <f t="shared" si="13"/>
        <v>241.14000000001397</v>
      </c>
    </row>
    <row r="93" spans="1:7">
      <c r="A93" s="888" t="s">
        <v>1311</v>
      </c>
      <c r="B93" s="887"/>
      <c r="C93" s="889"/>
      <c r="D93" s="887">
        <f t="shared" si="14"/>
        <v>0</v>
      </c>
      <c r="E93" s="889"/>
      <c r="F93" s="889"/>
      <c r="G93" s="889">
        <f t="shared" si="13"/>
        <v>0</v>
      </c>
    </row>
    <row r="94" spans="1:7">
      <c r="A94" s="888" t="s">
        <v>1310</v>
      </c>
      <c r="B94" s="887"/>
      <c r="C94" s="889"/>
      <c r="D94" s="887">
        <f t="shared" si="14"/>
        <v>0</v>
      </c>
      <c r="E94" s="889"/>
      <c r="F94" s="889"/>
      <c r="G94" s="889">
        <f t="shared" si="13"/>
        <v>0</v>
      </c>
    </row>
    <row r="95" spans="1:7">
      <c r="A95" s="888" t="s">
        <v>1309</v>
      </c>
      <c r="B95" s="887"/>
      <c r="C95" s="889"/>
      <c r="D95" s="887">
        <f t="shared" si="14"/>
        <v>0</v>
      </c>
      <c r="E95" s="889"/>
      <c r="F95" s="889"/>
      <c r="G95" s="889">
        <f t="shared" si="13"/>
        <v>0</v>
      </c>
    </row>
    <row r="96" spans="1:7">
      <c r="A96" s="888" t="s">
        <v>1308</v>
      </c>
      <c r="B96" s="887"/>
      <c r="C96" s="889"/>
      <c r="D96" s="887">
        <f t="shared" si="14"/>
        <v>0</v>
      </c>
      <c r="E96" s="889"/>
      <c r="F96" s="889"/>
      <c r="G96" s="889">
        <f t="shared" si="13"/>
        <v>0</v>
      </c>
    </row>
    <row r="97" spans="1:7">
      <c r="A97" s="888" t="s">
        <v>1307</v>
      </c>
      <c r="B97" s="887"/>
      <c r="C97" s="889"/>
      <c r="D97" s="887">
        <f t="shared" si="14"/>
        <v>0</v>
      </c>
      <c r="E97" s="889"/>
      <c r="F97" s="889"/>
      <c r="G97" s="889">
        <f t="shared" si="13"/>
        <v>0</v>
      </c>
    </row>
    <row r="98" spans="1:7">
      <c r="A98" s="888" t="s">
        <v>1306</v>
      </c>
      <c r="B98" s="887">
        <v>291310</v>
      </c>
      <c r="C98" s="889">
        <v>102000</v>
      </c>
      <c r="D98" s="887">
        <f t="shared" si="14"/>
        <v>393310</v>
      </c>
      <c r="E98" s="889">
        <v>393068.86</v>
      </c>
      <c r="F98" s="889">
        <v>393068.86</v>
      </c>
      <c r="G98" s="889">
        <f t="shared" si="13"/>
        <v>241.14000000001397</v>
      </c>
    </row>
    <row r="99" spans="1:7">
      <c r="A99" s="888" t="s">
        <v>1305</v>
      </c>
      <c r="B99" s="887"/>
      <c r="C99" s="889"/>
      <c r="D99" s="887">
        <f t="shared" si="14"/>
        <v>0</v>
      </c>
      <c r="E99" s="889"/>
      <c r="F99" s="889"/>
      <c r="G99" s="889">
        <f t="shared" si="13"/>
        <v>0</v>
      </c>
    </row>
    <row r="100" spans="1:7">
      <c r="A100" s="888" t="s">
        <v>1304</v>
      </c>
      <c r="B100" s="887"/>
      <c r="C100" s="889"/>
      <c r="D100" s="887">
        <f t="shared" si="14"/>
        <v>0</v>
      </c>
      <c r="E100" s="889"/>
      <c r="F100" s="889"/>
      <c r="G100" s="889">
        <f t="shared" si="13"/>
        <v>0</v>
      </c>
    </row>
    <row r="101" spans="1:7">
      <c r="A101" s="888" t="s">
        <v>1303</v>
      </c>
      <c r="B101" s="887"/>
      <c r="C101" s="889"/>
      <c r="D101" s="887">
        <f t="shared" si="14"/>
        <v>0</v>
      </c>
      <c r="E101" s="889"/>
      <c r="F101" s="889"/>
      <c r="G101" s="889">
        <f t="shared" si="13"/>
        <v>0</v>
      </c>
    </row>
    <row r="102" spans="1:7">
      <c r="A102" s="886" t="s">
        <v>1302</v>
      </c>
      <c r="B102" s="887">
        <f>SUM(B103:B111)</f>
        <v>1010000</v>
      </c>
      <c r="C102" s="887">
        <f>SUM(C103:C111)</f>
        <v>498000</v>
      </c>
      <c r="D102" s="887">
        <f>SUM(D103:D111)</f>
        <v>1508000</v>
      </c>
      <c r="E102" s="887">
        <f>SUM(E103:E111)</f>
        <v>1424964.25</v>
      </c>
      <c r="F102" s="887">
        <f>SUM(F103:F111)</f>
        <v>1424964.25</v>
      </c>
      <c r="G102" s="889">
        <f t="shared" si="13"/>
        <v>83035.75</v>
      </c>
    </row>
    <row r="103" spans="1:7">
      <c r="A103" s="888" t="s">
        <v>1301</v>
      </c>
      <c r="B103" s="887">
        <v>1000000</v>
      </c>
      <c r="C103" s="889">
        <v>498000</v>
      </c>
      <c r="D103" s="889">
        <f>B103+C103</f>
        <v>1498000</v>
      </c>
      <c r="E103" s="889">
        <v>1424843</v>
      </c>
      <c r="F103" s="889">
        <v>1424843</v>
      </c>
      <c r="G103" s="889">
        <f t="shared" si="13"/>
        <v>73157</v>
      </c>
    </row>
    <row r="104" spans="1:7">
      <c r="A104" s="888" t="s">
        <v>1300</v>
      </c>
      <c r="B104" s="887"/>
      <c r="C104" s="889"/>
      <c r="D104" s="889">
        <f t="shared" ref="D104:D111" si="15">B104+C104</f>
        <v>0</v>
      </c>
      <c r="E104" s="889"/>
      <c r="F104" s="889"/>
      <c r="G104" s="889">
        <f t="shared" si="13"/>
        <v>0</v>
      </c>
    </row>
    <row r="105" spans="1:7">
      <c r="A105" s="888" t="s">
        <v>1299</v>
      </c>
      <c r="B105" s="887"/>
      <c r="C105" s="889"/>
      <c r="D105" s="889">
        <f t="shared" si="15"/>
        <v>0</v>
      </c>
      <c r="E105" s="889"/>
      <c r="F105" s="889"/>
      <c r="G105" s="889">
        <f t="shared" si="13"/>
        <v>0</v>
      </c>
    </row>
    <row r="106" spans="1:7">
      <c r="A106" s="888" t="s">
        <v>1298</v>
      </c>
      <c r="B106" s="887">
        <v>10000</v>
      </c>
      <c r="C106" s="889">
        <v>0</v>
      </c>
      <c r="D106" s="889">
        <f t="shared" si="15"/>
        <v>10000</v>
      </c>
      <c r="E106" s="889">
        <v>121.25</v>
      </c>
      <c r="F106" s="889">
        <v>121.25</v>
      </c>
      <c r="G106" s="889">
        <f t="shared" si="13"/>
        <v>9878.75</v>
      </c>
    </row>
    <row r="107" spans="1:7">
      <c r="A107" s="888" t="s">
        <v>1297</v>
      </c>
      <c r="B107" s="887"/>
      <c r="C107" s="889"/>
      <c r="D107" s="889">
        <f t="shared" si="15"/>
        <v>0</v>
      </c>
      <c r="E107" s="889"/>
      <c r="F107" s="889"/>
      <c r="G107" s="889">
        <f t="shared" si="13"/>
        <v>0</v>
      </c>
    </row>
    <row r="108" spans="1:7">
      <c r="A108" s="888" t="s">
        <v>1296</v>
      </c>
      <c r="B108" s="887"/>
      <c r="C108" s="889"/>
      <c r="D108" s="889">
        <f t="shared" si="15"/>
        <v>0</v>
      </c>
      <c r="E108" s="889"/>
      <c r="F108" s="889"/>
      <c r="G108" s="889">
        <f t="shared" si="13"/>
        <v>0</v>
      </c>
    </row>
    <row r="109" spans="1:7">
      <c r="A109" s="888" t="s">
        <v>1295</v>
      </c>
      <c r="B109" s="887"/>
      <c r="C109" s="889"/>
      <c r="D109" s="889">
        <f t="shared" si="15"/>
        <v>0</v>
      </c>
      <c r="E109" s="889"/>
      <c r="F109" s="889"/>
      <c r="G109" s="889">
        <f t="shared" si="13"/>
        <v>0</v>
      </c>
    </row>
    <row r="110" spans="1:7">
      <c r="A110" s="888" t="s">
        <v>1294</v>
      </c>
      <c r="B110" s="887"/>
      <c r="C110" s="889"/>
      <c r="D110" s="889">
        <f t="shared" si="15"/>
        <v>0</v>
      </c>
      <c r="E110" s="889"/>
      <c r="F110" s="889"/>
      <c r="G110" s="889">
        <f t="shared" si="13"/>
        <v>0</v>
      </c>
    </row>
    <row r="111" spans="1:7">
      <c r="A111" s="888" t="s">
        <v>1293</v>
      </c>
      <c r="B111" s="887"/>
      <c r="C111" s="889"/>
      <c r="D111" s="889">
        <f t="shared" si="15"/>
        <v>0</v>
      </c>
      <c r="E111" s="889"/>
      <c r="F111" s="889"/>
      <c r="G111" s="889">
        <f t="shared" si="13"/>
        <v>0</v>
      </c>
    </row>
    <row r="112" spans="1:7" ht="15" customHeight="1">
      <c r="A112" s="894" t="s">
        <v>1292</v>
      </c>
      <c r="B112" s="887">
        <f>SUM(B113:B121)</f>
        <v>0</v>
      </c>
      <c r="C112" s="887">
        <f>SUM(C113:C121)</f>
        <v>0</v>
      </c>
      <c r="D112" s="887">
        <f>SUM(D113:D121)</f>
        <v>0</v>
      </c>
      <c r="E112" s="887">
        <f>SUM(E113:E121)</f>
        <v>0</v>
      </c>
      <c r="F112" s="887">
        <f>SUM(F113:F121)</f>
        <v>0</v>
      </c>
      <c r="G112" s="889">
        <f t="shared" si="13"/>
        <v>0</v>
      </c>
    </row>
    <row r="113" spans="1:7">
      <c r="A113" s="888" t="s">
        <v>1291</v>
      </c>
      <c r="B113" s="887"/>
      <c r="C113" s="889"/>
      <c r="D113" s="889">
        <f>B113+C113</f>
        <v>0</v>
      </c>
      <c r="E113" s="889"/>
      <c r="F113" s="889"/>
      <c r="G113" s="889">
        <f t="shared" si="13"/>
        <v>0</v>
      </c>
    </row>
    <row r="114" spans="1:7">
      <c r="A114" s="888" t="s">
        <v>1290</v>
      </c>
      <c r="B114" s="887"/>
      <c r="C114" s="889"/>
      <c r="D114" s="889">
        <f t="shared" ref="D114:D121" si="16">B114+C114</f>
        <v>0</v>
      </c>
      <c r="E114" s="889"/>
      <c r="F114" s="889"/>
      <c r="G114" s="889">
        <f t="shared" si="13"/>
        <v>0</v>
      </c>
    </row>
    <row r="115" spans="1:7">
      <c r="A115" s="888" t="s">
        <v>1289</v>
      </c>
      <c r="B115" s="887"/>
      <c r="C115" s="889"/>
      <c r="D115" s="889">
        <f t="shared" si="16"/>
        <v>0</v>
      </c>
      <c r="E115" s="889"/>
      <c r="F115" s="889"/>
      <c r="G115" s="889">
        <f t="shared" si="13"/>
        <v>0</v>
      </c>
    </row>
    <row r="116" spans="1:7">
      <c r="A116" s="888" t="s">
        <v>1288</v>
      </c>
      <c r="B116" s="887"/>
      <c r="C116" s="889"/>
      <c r="D116" s="889">
        <f t="shared" si="16"/>
        <v>0</v>
      </c>
      <c r="E116" s="889"/>
      <c r="F116" s="889"/>
      <c r="G116" s="889">
        <f t="shared" si="13"/>
        <v>0</v>
      </c>
    </row>
    <row r="117" spans="1:7">
      <c r="A117" s="888" t="s">
        <v>1287</v>
      </c>
      <c r="B117" s="887"/>
      <c r="C117" s="889"/>
      <c r="D117" s="889">
        <f t="shared" si="16"/>
        <v>0</v>
      </c>
      <c r="E117" s="889"/>
      <c r="F117" s="889"/>
      <c r="G117" s="889">
        <f t="shared" si="13"/>
        <v>0</v>
      </c>
    </row>
    <row r="118" spans="1:7">
      <c r="A118" s="888" t="s">
        <v>1286</v>
      </c>
      <c r="B118" s="887"/>
      <c r="C118" s="889"/>
      <c r="D118" s="889">
        <f t="shared" si="16"/>
        <v>0</v>
      </c>
      <c r="E118" s="889"/>
      <c r="F118" s="889"/>
      <c r="G118" s="889">
        <f t="shared" si="13"/>
        <v>0</v>
      </c>
    </row>
    <row r="119" spans="1:7">
      <c r="A119" s="888" t="s">
        <v>1285</v>
      </c>
      <c r="B119" s="887"/>
      <c r="C119" s="889"/>
      <c r="D119" s="889">
        <f t="shared" si="16"/>
        <v>0</v>
      </c>
      <c r="E119" s="889"/>
      <c r="F119" s="889"/>
      <c r="G119" s="889">
        <f t="shared" si="13"/>
        <v>0</v>
      </c>
    </row>
    <row r="120" spans="1:7">
      <c r="A120" s="888" t="s">
        <v>1284</v>
      </c>
      <c r="B120" s="887"/>
      <c r="C120" s="889"/>
      <c r="D120" s="889">
        <f t="shared" si="16"/>
        <v>0</v>
      </c>
      <c r="E120" s="889"/>
      <c r="F120" s="889"/>
      <c r="G120" s="889">
        <f t="shared" si="13"/>
        <v>0</v>
      </c>
    </row>
    <row r="121" spans="1:7">
      <c r="A121" s="888" t="s">
        <v>1283</v>
      </c>
      <c r="B121" s="887"/>
      <c r="C121" s="889"/>
      <c r="D121" s="889">
        <f t="shared" si="16"/>
        <v>0</v>
      </c>
      <c r="E121" s="889"/>
      <c r="F121" s="889"/>
      <c r="G121" s="889">
        <f t="shared" si="13"/>
        <v>0</v>
      </c>
    </row>
    <row r="122" spans="1:7">
      <c r="A122" s="886" t="s">
        <v>1282</v>
      </c>
      <c r="B122" s="887">
        <f>SUM(B123:B131)</f>
        <v>0</v>
      </c>
      <c r="C122" s="887">
        <f>SUM(C123:C131)</f>
        <v>0</v>
      </c>
      <c r="D122" s="887">
        <f>SUM(D123:D131)</f>
        <v>0</v>
      </c>
      <c r="E122" s="887">
        <f>SUM(E123:E131)</f>
        <v>0</v>
      </c>
      <c r="F122" s="887">
        <f>SUM(F123:F131)</f>
        <v>0</v>
      </c>
      <c r="G122" s="889">
        <f t="shared" si="13"/>
        <v>0</v>
      </c>
    </row>
    <row r="123" spans="1:7">
      <c r="A123" s="888" t="s">
        <v>1281</v>
      </c>
      <c r="B123" s="887"/>
      <c r="C123" s="889"/>
      <c r="D123" s="889">
        <f>B123+C123</f>
        <v>0</v>
      </c>
      <c r="E123" s="889"/>
      <c r="F123" s="889"/>
      <c r="G123" s="889">
        <f t="shared" si="13"/>
        <v>0</v>
      </c>
    </row>
    <row r="124" spans="1:7">
      <c r="A124" s="888" t="s">
        <v>1280</v>
      </c>
      <c r="B124" s="887"/>
      <c r="C124" s="889"/>
      <c r="D124" s="889">
        <f t="shared" ref="D124:D131" si="17">B124+C124</f>
        <v>0</v>
      </c>
      <c r="E124" s="889"/>
      <c r="F124" s="889"/>
      <c r="G124" s="889">
        <f t="shared" si="13"/>
        <v>0</v>
      </c>
    </row>
    <row r="125" spans="1:7">
      <c r="A125" s="888" t="s">
        <v>1279</v>
      </c>
      <c r="B125" s="887"/>
      <c r="C125" s="889"/>
      <c r="D125" s="889">
        <f t="shared" si="17"/>
        <v>0</v>
      </c>
      <c r="E125" s="889"/>
      <c r="F125" s="889"/>
      <c r="G125" s="889">
        <f t="shared" si="13"/>
        <v>0</v>
      </c>
    </row>
    <row r="126" spans="1:7">
      <c r="A126" s="888" t="s">
        <v>1278</v>
      </c>
      <c r="B126" s="887"/>
      <c r="C126" s="889"/>
      <c r="D126" s="889">
        <f t="shared" si="17"/>
        <v>0</v>
      </c>
      <c r="E126" s="889"/>
      <c r="F126" s="889"/>
      <c r="G126" s="889">
        <f t="shared" si="13"/>
        <v>0</v>
      </c>
    </row>
    <row r="127" spans="1:7">
      <c r="A127" s="888" t="s">
        <v>1277</v>
      </c>
      <c r="B127" s="887"/>
      <c r="C127" s="889"/>
      <c r="D127" s="889">
        <f t="shared" si="17"/>
        <v>0</v>
      </c>
      <c r="E127" s="889"/>
      <c r="F127" s="889"/>
      <c r="G127" s="889">
        <f t="shared" si="13"/>
        <v>0</v>
      </c>
    </row>
    <row r="128" spans="1:7">
      <c r="A128" s="888" t="s">
        <v>1276</v>
      </c>
      <c r="B128" s="887"/>
      <c r="C128" s="889"/>
      <c r="D128" s="889">
        <f t="shared" si="17"/>
        <v>0</v>
      </c>
      <c r="E128" s="889"/>
      <c r="F128" s="889"/>
      <c r="G128" s="889">
        <f t="shared" si="13"/>
        <v>0</v>
      </c>
    </row>
    <row r="129" spans="1:7">
      <c r="A129" s="888" t="s">
        <v>1275</v>
      </c>
      <c r="B129" s="887"/>
      <c r="C129" s="889"/>
      <c r="D129" s="889">
        <f t="shared" si="17"/>
        <v>0</v>
      </c>
      <c r="E129" s="889"/>
      <c r="F129" s="889"/>
      <c r="G129" s="889">
        <f t="shared" si="13"/>
        <v>0</v>
      </c>
    </row>
    <row r="130" spans="1:7">
      <c r="A130" s="888" t="s">
        <v>1274</v>
      </c>
      <c r="B130" s="887"/>
      <c r="C130" s="889"/>
      <c r="D130" s="889">
        <f t="shared" si="17"/>
        <v>0</v>
      </c>
      <c r="E130" s="889"/>
      <c r="F130" s="889"/>
      <c r="G130" s="889">
        <f t="shared" si="13"/>
        <v>0</v>
      </c>
    </row>
    <row r="131" spans="1:7">
      <c r="A131" s="888" t="s">
        <v>1273</v>
      </c>
      <c r="B131" s="887"/>
      <c r="C131" s="889"/>
      <c r="D131" s="889">
        <f t="shared" si="17"/>
        <v>0</v>
      </c>
      <c r="E131" s="889"/>
      <c r="F131" s="889"/>
      <c r="G131" s="889">
        <f t="shared" si="13"/>
        <v>0</v>
      </c>
    </row>
    <row r="132" spans="1:7">
      <c r="A132" s="886" t="s">
        <v>1272</v>
      </c>
      <c r="B132" s="887">
        <f>SUM(B133:B135)</f>
        <v>7306190</v>
      </c>
      <c r="C132" s="887">
        <f>SUM(C133:C135)</f>
        <v>3069931.93</v>
      </c>
      <c r="D132" s="887">
        <f>SUM(D133:D135)</f>
        <v>10376121.93</v>
      </c>
      <c r="E132" s="887">
        <f>SUM(E133:E135)</f>
        <v>10376121.93</v>
      </c>
      <c r="F132" s="887">
        <f>SUM(F133:F135)</f>
        <v>10376121.93</v>
      </c>
      <c r="G132" s="889">
        <f t="shared" si="13"/>
        <v>0</v>
      </c>
    </row>
    <row r="133" spans="1:7">
      <c r="A133" s="898" t="s">
        <v>1271</v>
      </c>
      <c r="B133" s="891">
        <v>7306190</v>
      </c>
      <c r="C133" s="892">
        <v>3069931.93</v>
      </c>
      <c r="D133" s="892">
        <f>B133+C133</f>
        <v>10376121.93</v>
      </c>
      <c r="E133" s="892">
        <v>10376121.93</v>
      </c>
      <c r="F133" s="892">
        <v>10376121.93</v>
      </c>
      <c r="G133" s="892">
        <f t="shared" si="13"/>
        <v>0</v>
      </c>
    </row>
    <row r="134" spans="1:7">
      <c r="A134" s="888" t="s">
        <v>1270</v>
      </c>
      <c r="B134" s="887"/>
      <c r="C134" s="889"/>
      <c r="D134" s="889">
        <f>B134+C134</f>
        <v>0</v>
      </c>
      <c r="E134" s="889"/>
      <c r="F134" s="889"/>
      <c r="G134" s="889">
        <f t="shared" si="13"/>
        <v>0</v>
      </c>
    </row>
    <row r="135" spans="1:7">
      <c r="A135" s="888" t="s">
        <v>1269</v>
      </c>
      <c r="B135" s="887"/>
      <c r="C135" s="889"/>
      <c r="D135" s="889">
        <f>B135+C135</f>
        <v>0</v>
      </c>
      <c r="E135" s="889"/>
      <c r="F135" s="889"/>
      <c r="G135" s="889">
        <f t="shared" si="13"/>
        <v>0</v>
      </c>
    </row>
    <row r="136" spans="1:7">
      <c r="A136" s="886" t="s">
        <v>1268</v>
      </c>
      <c r="B136" s="887">
        <f>SUM(B137:B144)</f>
        <v>0</v>
      </c>
      <c r="C136" s="887">
        <f>SUM(C137:C144)</f>
        <v>0</v>
      </c>
      <c r="D136" s="887">
        <f>D137+D138+D139+D140+D141+D143+D144</f>
        <v>0</v>
      </c>
      <c r="E136" s="887">
        <f>SUM(E137:E144)</f>
        <v>0</v>
      </c>
      <c r="F136" s="887">
        <f>SUM(F137:F144)</f>
        <v>0</v>
      </c>
      <c r="G136" s="889">
        <f t="shared" si="13"/>
        <v>0</v>
      </c>
    </row>
    <row r="137" spans="1:7">
      <c r="A137" s="888" t="s">
        <v>1267</v>
      </c>
      <c r="B137" s="887"/>
      <c r="C137" s="889"/>
      <c r="D137" s="889">
        <f>B137+C137</f>
        <v>0</v>
      </c>
      <c r="E137" s="889"/>
      <c r="F137" s="889"/>
      <c r="G137" s="889">
        <f t="shared" si="13"/>
        <v>0</v>
      </c>
    </row>
    <row r="138" spans="1:7">
      <c r="A138" s="888" t="s">
        <v>1266</v>
      </c>
      <c r="B138" s="887"/>
      <c r="C138" s="889"/>
      <c r="D138" s="889">
        <f t="shared" ref="D138:D144" si="18">B138+C138</f>
        <v>0</v>
      </c>
      <c r="E138" s="889"/>
      <c r="F138" s="889"/>
      <c r="G138" s="889">
        <f t="shared" si="13"/>
        <v>0</v>
      </c>
    </row>
    <row r="139" spans="1:7">
      <c r="A139" s="888" t="s">
        <v>1265</v>
      </c>
      <c r="B139" s="887"/>
      <c r="C139" s="889"/>
      <c r="D139" s="889">
        <f t="shared" si="18"/>
        <v>0</v>
      </c>
      <c r="E139" s="889"/>
      <c r="F139" s="889"/>
      <c r="G139" s="889">
        <f t="shared" si="13"/>
        <v>0</v>
      </c>
    </row>
    <row r="140" spans="1:7">
      <c r="A140" s="888" t="s">
        <v>1264</v>
      </c>
      <c r="B140" s="887"/>
      <c r="C140" s="889"/>
      <c r="D140" s="889">
        <f t="shared" si="18"/>
        <v>0</v>
      </c>
      <c r="E140" s="889"/>
      <c r="F140" s="889"/>
      <c r="G140" s="889">
        <f t="shared" si="13"/>
        <v>0</v>
      </c>
    </row>
    <row r="141" spans="1:7">
      <c r="A141" s="888" t="s">
        <v>1263</v>
      </c>
      <c r="B141" s="887"/>
      <c r="C141" s="889"/>
      <c r="D141" s="889">
        <f t="shared" si="18"/>
        <v>0</v>
      </c>
      <c r="E141" s="889"/>
      <c r="F141" s="889"/>
      <c r="G141" s="889">
        <f t="shared" si="13"/>
        <v>0</v>
      </c>
    </row>
    <row r="142" spans="1:7">
      <c r="A142" s="888" t="s">
        <v>1262</v>
      </c>
      <c r="B142" s="887"/>
      <c r="C142" s="889"/>
      <c r="D142" s="889">
        <f t="shared" si="18"/>
        <v>0</v>
      </c>
      <c r="E142" s="889"/>
      <c r="F142" s="889"/>
      <c r="G142" s="889">
        <f t="shared" si="13"/>
        <v>0</v>
      </c>
    </row>
    <row r="143" spans="1:7">
      <c r="A143" s="888" t="s">
        <v>1261</v>
      </c>
      <c r="B143" s="887"/>
      <c r="C143" s="889"/>
      <c r="D143" s="889">
        <f t="shared" si="18"/>
        <v>0</v>
      </c>
      <c r="E143" s="889"/>
      <c r="F143" s="889"/>
      <c r="G143" s="889">
        <f t="shared" si="13"/>
        <v>0</v>
      </c>
    </row>
    <row r="144" spans="1:7">
      <c r="A144" s="888" t="s">
        <v>1260</v>
      </c>
      <c r="B144" s="887"/>
      <c r="C144" s="889"/>
      <c r="D144" s="889">
        <f t="shared" si="18"/>
        <v>0</v>
      </c>
      <c r="E144" s="889"/>
      <c r="F144" s="889"/>
      <c r="G144" s="889">
        <f t="shared" si="13"/>
        <v>0</v>
      </c>
    </row>
    <row r="145" spans="1:7">
      <c r="A145" s="886" t="s">
        <v>1259</v>
      </c>
      <c r="B145" s="887">
        <f>SUM(B146:B148)</f>
        <v>0</v>
      </c>
      <c r="C145" s="887">
        <f>SUM(C146:C148)</f>
        <v>0</v>
      </c>
      <c r="D145" s="887">
        <f>SUM(D146:D148)</f>
        <v>0</v>
      </c>
      <c r="E145" s="887">
        <f>SUM(E146:E148)</f>
        <v>0</v>
      </c>
      <c r="F145" s="887">
        <f>SUM(F146:F148)</f>
        <v>0</v>
      </c>
      <c r="G145" s="889">
        <f t="shared" si="13"/>
        <v>0</v>
      </c>
    </row>
    <row r="146" spans="1:7">
      <c r="A146" s="888" t="s">
        <v>1258</v>
      </c>
      <c r="B146" s="887"/>
      <c r="C146" s="889"/>
      <c r="D146" s="889">
        <f>B146+C146</f>
        <v>0</v>
      </c>
      <c r="E146" s="889"/>
      <c r="F146" s="889"/>
      <c r="G146" s="889">
        <f t="shared" si="13"/>
        <v>0</v>
      </c>
    </row>
    <row r="147" spans="1:7">
      <c r="A147" s="888" t="s">
        <v>1257</v>
      </c>
      <c r="B147" s="887"/>
      <c r="C147" s="889"/>
      <c r="D147" s="889">
        <f>B147+C147</f>
        <v>0</v>
      </c>
      <c r="E147" s="889"/>
      <c r="F147" s="889"/>
      <c r="G147" s="889">
        <f t="shared" si="13"/>
        <v>0</v>
      </c>
    </row>
    <row r="148" spans="1:7">
      <c r="A148" s="888" t="s">
        <v>1256</v>
      </c>
      <c r="B148" s="887"/>
      <c r="C148" s="889"/>
      <c r="D148" s="889">
        <f>B148+C148</f>
        <v>0</v>
      </c>
      <c r="E148" s="889"/>
      <c r="F148" s="889"/>
      <c r="G148" s="889">
        <f t="shared" ref="G148:G156" si="19">D148-E148</f>
        <v>0</v>
      </c>
    </row>
    <row r="149" spans="1:7">
      <c r="A149" s="886" t="s">
        <v>1255</v>
      </c>
      <c r="B149" s="887">
        <f>SUM(B150:B156)</f>
        <v>0</v>
      </c>
      <c r="C149" s="887">
        <f>SUM(C150:C156)</f>
        <v>0</v>
      </c>
      <c r="D149" s="887">
        <f>SUM(D150:D156)</f>
        <v>0</v>
      </c>
      <c r="E149" s="887">
        <f>SUM(E150:E156)</f>
        <v>0</v>
      </c>
      <c r="F149" s="887">
        <f>SUM(F150:F156)</f>
        <v>0</v>
      </c>
      <c r="G149" s="889">
        <f t="shared" si="19"/>
        <v>0</v>
      </c>
    </row>
    <row r="150" spans="1:7">
      <c r="A150" s="888" t="s">
        <v>1254</v>
      </c>
      <c r="B150" s="887"/>
      <c r="C150" s="889"/>
      <c r="D150" s="889">
        <f>B150+C150</f>
        <v>0</v>
      </c>
      <c r="E150" s="889"/>
      <c r="F150" s="889"/>
      <c r="G150" s="889">
        <f t="shared" si="19"/>
        <v>0</v>
      </c>
    </row>
    <row r="151" spans="1:7">
      <c r="A151" s="888" t="s">
        <v>1253</v>
      </c>
      <c r="B151" s="887"/>
      <c r="C151" s="889"/>
      <c r="D151" s="889">
        <f t="shared" ref="D151:D156" si="20">B151+C151</f>
        <v>0</v>
      </c>
      <c r="E151" s="889"/>
      <c r="F151" s="889"/>
      <c r="G151" s="889">
        <f t="shared" si="19"/>
        <v>0</v>
      </c>
    </row>
    <row r="152" spans="1:7">
      <c r="A152" s="888" t="s">
        <v>1252</v>
      </c>
      <c r="B152" s="887"/>
      <c r="C152" s="889"/>
      <c r="D152" s="889">
        <f t="shared" si="20"/>
        <v>0</v>
      </c>
      <c r="E152" s="889"/>
      <c r="F152" s="889"/>
      <c r="G152" s="889">
        <f t="shared" si="19"/>
        <v>0</v>
      </c>
    </row>
    <row r="153" spans="1:7">
      <c r="A153" s="888" t="s">
        <v>1251</v>
      </c>
      <c r="B153" s="887"/>
      <c r="C153" s="889"/>
      <c r="D153" s="889">
        <f t="shared" si="20"/>
        <v>0</v>
      </c>
      <c r="E153" s="889"/>
      <c r="F153" s="889"/>
      <c r="G153" s="889">
        <f t="shared" si="19"/>
        <v>0</v>
      </c>
    </row>
    <row r="154" spans="1:7">
      <c r="A154" s="888" t="s">
        <v>1250</v>
      </c>
      <c r="B154" s="887"/>
      <c r="C154" s="889"/>
      <c r="D154" s="889">
        <f t="shared" si="20"/>
        <v>0</v>
      </c>
      <c r="E154" s="889"/>
      <c r="F154" s="889"/>
      <c r="G154" s="889">
        <f t="shared" si="19"/>
        <v>0</v>
      </c>
    </row>
    <row r="155" spans="1:7">
      <c r="A155" s="888" t="s">
        <v>1249</v>
      </c>
      <c r="B155" s="887"/>
      <c r="C155" s="889"/>
      <c r="D155" s="889">
        <f t="shared" si="20"/>
        <v>0</v>
      </c>
      <c r="E155" s="889"/>
      <c r="F155" s="889"/>
      <c r="G155" s="889">
        <f t="shared" si="19"/>
        <v>0</v>
      </c>
    </row>
    <row r="156" spans="1:7">
      <c r="A156" s="888" t="s">
        <v>1248</v>
      </c>
      <c r="B156" s="887"/>
      <c r="C156" s="889"/>
      <c r="D156" s="889">
        <f t="shared" si="20"/>
        <v>0</v>
      </c>
      <c r="E156" s="889"/>
      <c r="F156" s="889"/>
      <c r="G156" s="889">
        <f t="shared" si="19"/>
        <v>0</v>
      </c>
    </row>
    <row r="157" spans="1:7" ht="15.75" thickBot="1">
      <c r="A157" s="896" t="s">
        <v>1247</v>
      </c>
      <c r="B157" s="897">
        <f t="shared" ref="B157:G157" si="21">B8+B83</f>
        <v>44241300</v>
      </c>
      <c r="C157" s="897">
        <f t="shared" si="21"/>
        <v>3069931.93</v>
      </c>
      <c r="D157" s="897">
        <f t="shared" si="21"/>
        <v>47311231.93</v>
      </c>
      <c r="E157" s="897">
        <f t="shared" si="21"/>
        <v>43866498.800000004</v>
      </c>
      <c r="F157" s="897">
        <f t="shared" si="21"/>
        <v>43866498.800000004</v>
      </c>
      <c r="G157" s="897">
        <f t="shared" si="21"/>
        <v>3444733.129999999</v>
      </c>
    </row>
  </sheetData>
  <mergeCells count="8">
    <mergeCell ref="A6:A7"/>
    <mergeCell ref="B6:F6"/>
    <mergeCell ref="G6:G7"/>
    <mergeCell ref="A1:G1"/>
    <mergeCell ref="A2:G2"/>
    <mergeCell ref="A3:G3"/>
    <mergeCell ref="A4:G4"/>
    <mergeCell ref="A5:G5"/>
  </mergeCells>
  <pageMargins left="0.5" right="0.41" top="0.5" bottom="0.62992125984251968" header="0.31496062992125984" footer="0.31496062992125984"/>
  <pageSetup scale="69" fitToHeight="0" orientation="portrait" r:id="rId1"/>
  <headerFooter>
    <oddHeader>&amp;LLey de Disciplina Financiera&amp;RLDF-6a)</oddHeader>
    <oddFooter>&amp;C“Bajo protesta de decir verdad declaramos que los Estados Financieros y sus notas, son razonablemente correctos y son responsabilidad del emisor”</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G23"/>
  <sheetViews>
    <sheetView zoomScaleNormal="100" workbookViewId="0">
      <selection activeCell="E20" sqref="E20"/>
    </sheetView>
  </sheetViews>
  <sheetFormatPr defaultColWidth="10.76171875" defaultRowHeight="15"/>
  <cols>
    <col min="1" max="1" width="39.01171875" customWidth="1"/>
    <col min="2" max="2" width="13.98828125" customWidth="1"/>
    <col min="3" max="3" width="17.21875" customWidth="1"/>
    <col min="4" max="4" width="13.31640625" customWidth="1"/>
    <col min="5" max="5" width="13.85546875" customWidth="1"/>
    <col min="6" max="6" width="14.66015625" customWidth="1"/>
    <col min="7" max="7" width="18.96484375" customWidth="1"/>
  </cols>
  <sheetData>
    <row r="1" spans="1:7">
      <c r="A1" s="1226" t="s">
        <v>1591</v>
      </c>
      <c r="B1" s="1227"/>
      <c r="C1" s="1227"/>
      <c r="D1" s="1227"/>
      <c r="E1" s="1227"/>
      <c r="F1" s="1227"/>
      <c r="G1" s="1228"/>
    </row>
    <row r="2" spans="1:7">
      <c r="A2" s="1229" t="s">
        <v>2241</v>
      </c>
      <c r="B2" s="1230"/>
      <c r="C2" s="1230"/>
      <c r="D2" s="1230"/>
      <c r="E2" s="1230"/>
      <c r="F2" s="1230"/>
      <c r="G2" s="1231"/>
    </row>
    <row r="3" spans="1:7">
      <c r="A3" s="1229" t="s">
        <v>351</v>
      </c>
      <c r="B3" s="1230"/>
      <c r="C3" s="1230"/>
      <c r="D3" s="1230"/>
      <c r="E3" s="1230"/>
      <c r="F3" s="1230"/>
      <c r="G3" s="1231"/>
    </row>
    <row r="4" spans="1:7">
      <c r="A4" s="1229" t="s">
        <v>2220</v>
      </c>
      <c r="B4" s="1230"/>
      <c r="C4" s="1230"/>
      <c r="D4" s="1230"/>
      <c r="E4" s="1230"/>
      <c r="F4" s="1230"/>
      <c r="G4" s="1231"/>
    </row>
    <row r="5" spans="1:7" ht="15.75" thickBot="1">
      <c r="A5" s="1232" t="s">
        <v>1089</v>
      </c>
      <c r="B5" s="1233"/>
      <c r="C5" s="1233"/>
      <c r="D5" s="1233"/>
      <c r="E5" s="1233"/>
      <c r="F5" s="1233"/>
      <c r="G5" s="1234"/>
    </row>
    <row r="6" spans="1:7" ht="15.75" thickBot="1">
      <c r="A6" s="1219" t="s">
        <v>1088</v>
      </c>
      <c r="B6" s="1216" t="s">
        <v>285</v>
      </c>
      <c r="C6" s="1217"/>
      <c r="D6" s="1217"/>
      <c r="E6" s="1217"/>
      <c r="F6" s="1218"/>
      <c r="G6" s="1219" t="s">
        <v>1326</v>
      </c>
    </row>
    <row r="7" spans="1:7" s="143" customFormat="1" ht="21.75" thickBot="1">
      <c r="A7" s="1220"/>
      <c r="B7" s="403" t="s">
        <v>1325</v>
      </c>
      <c r="C7" s="403" t="s">
        <v>1328</v>
      </c>
      <c r="D7" s="403" t="s">
        <v>289</v>
      </c>
      <c r="E7" s="403" t="s">
        <v>269</v>
      </c>
      <c r="F7" s="403" t="s">
        <v>290</v>
      </c>
      <c r="G7" s="1220"/>
    </row>
    <row r="8" spans="1:7">
      <c r="A8" s="899" t="s">
        <v>2238</v>
      </c>
      <c r="B8" s="900">
        <f t="shared" ref="B8:G8" si="0">SUM(B9:B13)</f>
        <v>34733800</v>
      </c>
      <c r="C8" s="900">
        <f t="shared" si="0"/>
        <v>-500000</v>
      </c>
      <c r="D8" s="900">
        <f t="shared" si="0"/>
        <v>34233800</v>
      </c>
      <c r="E8" s="900">
        <f t="shared" si="0"/>
        <v>30899055.040000003</v>
      </c>
      <c r="F8" s="900">
        <f t="shared" si="0"/>
        <v>30899055.040000003</v>
      </c>
      <c r="G8" s="900">
        <f t="shared" si="0"/>
        <v>3334744.9599999986</v>
      </c>
    </row>
    <row r="9" spans="1:7">
      <c r="A9" s="901" t="s">
        <v>1615</v>
      </c>
      <c r="B9" s="902">
        <v>28313800</v>
      </c>
      <c r="C9" s="902">
        <v>2950000</v>
      </c>
      <c r="D9" s="902">
        <f>B9+C9</f>
        <v>31263800</v>
      </c>
      <c r="E9" s="902">
        <v>28310560.760000002</v>
      </c>
      <c r="F9" s="902">
        <v>28310560.760000002</v>
      </c>
      <c r="G9" s="889">
        <f>D9-E9</f>
        <v>2953239.2399999984</v>
      </c>
    </row>
    <row r="10" spans="1:7">
      <c r="A10" s="901" t="s">
        <v>1616</v>
      </c>
      <c r="B10" s="903">
        <v>6420000</v>
      </c>
      <c r="C10" s="903">
        <v>-3450000</v>
      </c>
      <c r="D10" s="903">
        <f>B10+C10</f>
        <v>2970000</v>
      </c>
      <c r="E10" s="903">
        <v>2588494.2799999998</v>
      </c>
      <c r="F10" s="903">
        <v>2588494.2799999998</v>
      </c>
      <c r="G10" s="889">
        <f>D10-E10</f>
        <v>381505.7200000002</v>
      </c>
    </row>
    <row r="11" spans="1:7">
      <c r="A11" s="901" t="s">
        <v>1617</v>
      </c>
      <c r="B11" s="903">
        <v>0</v>
      </c>
      <c r="C11" s="903">
        <v>0</v>
      </c>
      <c r="D11" s="903">
        <f>B11+C11</f>
        <v>0</v>
      </c>
      <c r="E11" s="903">
        <v>0</v>
      </c>
      <c r="F11" s="903">
        <v>0</v>
      </c>
      <c r="G11" s="889">
        <f>D11-E11</f>
        <v>0</v>
      </c>
    </row>
    <row r="12" spans="1:7">
      <c r="A12" s="901" t="s">
        <v>1618</v>
      </c>
      <c r="B12" s="903">
        <v>0</v>
      </c>
      <c r="C12" s="903">
        <v>0</v>
      </c>
      <c r="D12" s="903">
        <f>B12+C12</f>
        <v>0</v>
      </c>
      <c r="E12" s="903">
        <v>0</v>
      </c>
      <c r="F12" s="903">
        <v>0</v>
      </c>
      <c r="G12" s="889">
        <f>D12-E12</f>
        <v>0</v>
      </c>
    </row>
    <row r="13" spans="1:7">
      <c r="A13" s="901"/>
      <c r="B13" s="903"/>
      <c r="C13" s="903"/>
      <c r="D13" s="903"/>
      <c r="E13" s="903"/>
      <c r="F13" s="903"/>
      <c r="G13" s="889">
        <f t="shared" ref="G13" si="1">D13-E13</f>
        <v>0</v>
      </c>
    </row>
    <row r="14" spans="1:7">
      <c r="A14" s="904"/>
      <c r="B14" s="903"/>
      <c r="C14" s="903"/>
      <c r="D14" s="903"/>
      <c r="E14" s="903"/>
      <c r="F14" s="903"/>
      <c r="G14" s="903"/>
    </row>
    <row r="15" spans="1:7">
      <c r="A15" s="905" t="s">
        <v>2239</v>
      </c>
      <c r="B15" s="906">
        <f t="shared" ref="B15:G15" si="2">SUM(B16:B20)</f>
        <v>9507500</v>
      </c>
      <c r="C15" s="906">
        <f t="shared" si="2"/>
        <v>3569931.93</v>
      </c>
      <c r="D15" s="906">
        <f t="shared" si="2"/>
        <v>13077431.93</v>
      </c>
      <c r="E15" s="906">
        <f t="shared" si="2"/>
        <v>12967443.76</v>
      </c>
      <c r="F15" s="906">
        <f t="shared" si="2"/>
        <v>12967443.76</v>
      </c>
      <c r="G15" s="906">
        <f t="shared" si="2"/>
        <v>109988.16999999946</v>
      </c>
    </row>
    <row r="16" spans="1:7">
      <c r="A16" s="901" t="s">
        <v>1615</v>
      </c>
      <c r="B16" s="902">
        <v>2191310</v>
      </c>
      <c r="C16" s="902">
        <v>500000</v>
      </c>
      <c r="D16" s="902">
        <f>B16+C16</f>
        <v>2691310</v>
      </c>
      <c r="E16" s="902">
        <v>2591200.58</v>
      </c>
      <c r="F16" s="902">
        <v>2591200.58</v>
      </c>
      <c r="G16" s="889">
        <f>D16-E16</f>
        <v>100109.41999999993</v>
      </c>
    </row>
    <row r="17" spans="1:7">
      <c r="A17" s="901" t="s">
        <v>1616</v>
      </c>
      <c r="B17" s="902">
        <v>0</v>
      </c>
      <c r="C17" s="902">
        <v>0</v>
      </c>
      <c r="D17" s="902">
        <f>B17+C17</f>
        <v>0</v>
      </c>
      <c r="E17" s="902">
        <v>0</v>
      </c>
      <c r="F17" s="902">
        <v>0</v>
      </c>
      <c r="G17" s="889">
        <f>D17-E17</f>
        <v>0</v>
      </c>
    </row>
    <row r="18" spans="1:7">
      <c r="A18" s="901" t="s">
        <v>1617</v>
      </c>
      <c r="B18" s="902">
        <v>7311190</v>
      </c>
      <c r="C18" s="902">
        <v>2544931.9300000002</v>
      </c>
      <c r="D18" s="902">
        <f>B18+C18</f>
        <v>9856121.9299999997</v>
      </c>
      <c r="E18" s="902">
        <v>9851132.9900000002</v>
      </c>
      <c r="F18" s="902">
        <v>9851132.9900000002</v>
      </c>
      <c r="G18" s="889">
        <f>D18-E18</f>
        <v>4988.9399999994785</v>
      </c>
    </row>
    <row r="19" spans="1:7">
      <c r="A19" s="901" t="s">
        <v>1618</v>
      </c>
      <c r="B19" s="902">
        <v>5000</v>
      </c>
      <c r="C19" s="902">
        <v>525000</v>
      </c>
      <c r="D19" s="902">
        <f>B19+C19</f>
        <v>530000</v>
      </c>
      <c r="E19" s="902">
        <v>525110.18999999994</v>
      </c>
      <c r="F19" s="902">
        <v>525110.18999999994</v>
      </c>
      <c r="G19" s="889">
        <f>D19-E19</f>
        <v>4889.8100000000559</v>
      </c>
    </row>
    <row r="20" spans="1:7">
      <c r="A20" s="901"/>
      <c r="B20" s="903"/>
      <c r="C20" s="903"/>
      <c r="D20" s="903"/>
      <c r="E20" s="903"/>
      <c r="F20" s="903"/>
      <c r="G20" s="889">
        <f t="shared" ref="G20:G21" si="3">D20-E20</f>
        <v>0</v>
      </c>
    </row>
    <row r="21" spans="1:7">
      <c r="A21" s="904"/>
      <c r="B21" s="903"/>
      <c r="C21" s="903"/>
      <c r="D21" s="903"/>
      <c r="E21" s="903"/>
      <c r="F21" s="903"/>
      <c r="G21" s="889">
        <f t="shared" si="3"/>
        <v>0</v>
      </c>
    </row>
    <row r="22" spans="1:7">
      <c r="A22" s="899" t="s">
        <v>1247</v>
      </c>
      <c r="B22" s="907">
        <f t="shared" ref="B22:G22" si="4">B8+B15</f>
        <v>44241300</v>
      </c>
      <c r="C22" s="907">
        <f t="shared" si="4"/>
        <v>3069931.93</v>
      </c>
      <c r="D22" s="907">
        <f t="shared" si="4"/>
        <v>47311231.93</v>
      </c>
      <c r="E22" s="907">
        <f t="shared" si="4"/>
        <v>43866498.800000004</v>
      </c>
      <c r="F22" s="907">
        <f t="shared" si="4"/>
        <v>43866498.800000004</v>
      </c>
      <c r="G22" s="907">
        <f t="shared" si="4"/>
        <v>3444733.129999998</v>
      </c>
    </row>
    <row r="23" spans="1:7" ht="15.75" thickBot="1">
      <c r="A23" s="434"/>
      <c r="B23" s="421"/>
      <c r="C23" s="421"/>
      <c r="D23" s="421"/>
      <c r="E23" s="421"/>
      <c r="F23" s="421"/>
      <c r="G23" s="421"/>
    </row>
  </sheetData>
  <mergeCells count="8">
    <mergeCell ref="A6:A7"/>
    <mergeCell ref="B6:F6"/>
    <mergeCell ref="G6:G7"/>
    <mergeCell ref="A1:G1"/>
    <mergeCell ref="A2:G2"/>
    <mergeCell ref="A3:G3"/>
    <mergeCell ref="A4:G4"/>
    <mergeCell ref="A5:G5"/>
  </mergeCells>
  <printOptions horizontalCentered="1"/>
  <pageMargins left="0.43307086614173229" right="0.31496062992125984" top="0.62992125984251968" bottom="0.74803149606299213" header="0.31496062992125984" footer="0.31496062992125984"/>
  <pageSetup scale="85" fitToHeight="0" orientation="landscape" r:id="rId1"/>
  <headerFooter>
    <oddHeader>&amp;LLey de Disciplina Financiera&amp;RLDF-6b)</oddHeader>
    <oddFooter>&amp;C“Bajo protesta de decir verdad declaramos que los Estados Financieros y sus notas, son razonablemente correctos y son responsabilidad del emisor”</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G84"/>
  <sheetViews>
    <sheetView zoomScaleNormal="100" workbookViewId="0">
      <selection activeCell="F58" sqref="F58"/>
    </sheetView>
  </sheetViews>
  <sheetFormatPr defaultColWidth="10.76171875" defaultRowHeight="15"/>
  <cols>
    <col min="1" max="1" width="42.640625" customWidth="1"/>
    <col min="2" max="7" width="14.2578125" customWidth="1"/>
  </cols>
  <sheetData>
    <row r="1" spans="1:7">
      <c r="A1" s="1192" t="s">
        <v>1591</v>
      </c>
      <c r="B1" s="1193"/>
      <c r="C1" s="1193"/>
      <c r="D1" s="1193"/>
      <c r="E1" s="1193"/>
      <c r="F1" s="1193"/>
      <c r="G1" s="1223"/>
    </row>
    <row r="2" spans="1:7">
      <c r="A2" s="1204" t="s">
        <v>2240</v>
      </c>
      <c r="B2" s="1205"/>
      <c r="C2" s="1205"/>
      <c r="D2" s="1205"/>
      <c r="E2" s="1205"/>
      <c r="F2" s="1205"/>
      <c r="G2" s="1224"/>
    </row>
    <row r="3" spans="1:7">
      <c r="A3" s="1204" t="s">
        <v>352</v>
      </c>
      <c r="B3" s="1205"/>
      <c r="C3" s="1205"/>
      <c r="D3" s="1205"/>
      <c r="E3" s="1205"/>
      <c r="F3" s="1205"/>
      <c r="G3" s="1224"/>
    </row>
    <row r="4" spans="1:7">
      <c r="A4" s="1204" t="s">
        <v>2222</v>
      </c>
      <c r="B4" s="1205"/>
      <c r="C4" s="1205"/>
      <c r="D4" s="1205"/>
      <c r="E4" s="1205"/>
      <c r="F4" s="1205"/>
      <c r="G4" s="1224"/>
    </row>
    <row r="5" spans="1:7" ht="15.75" thickBot="1">
      <c r="A5" s="1207" t="s">
        <v>1089</v>
      </c>
      <c r="B5" s="1208"/>
      <c r="C5" s="1208"/>
      <c r="D5" s="1208"/>
      <c r="E5" s="1208"/>
      <c r="F5" s="1208"/>
      <c r="G5" s="1225"/>
    </row>
    <row r="6" spans="1:7" ht="15.75" thickBot="1">
      <c r="A6" s="1221" t="s">
        <v>1088</v>
      </c>
      <c r="B6" s="1235" t="s">
        <v>285</v>
      </c>
      <c r="C6" s="1236"/>
      <c r="D6" s="1236"/>
      <c r="E6" s="1236"/>
      <c r="F6" s="1237"/>
      <c r="G6" s="1238" t="s">
        <v>1326</v>
      </c>
    </row>
    <row r="7" spans="1:7" ht="21.75" thickBot="1">
      <c r="A7" s="1222"/>
      <c r="B7" s="397" t="s">
        <v>1325</v>
      </c>
      <c r="C7" s="403" t="s">
        <v>1324</v>
      </c>
      <c r="D7" s="403" t="s">
        <v>268</v>
      </c>
      <c r="E7" s="403" t="s">
        <v>269</v>
      </c>
      <c r="F7" s="403" t="s">
        <v>290</v>
      </c>
      <c r="G7" s="1239"/>
    </row>
    <row r="8" spans="1:7">
      <c r="A8" s="441"/>
      <c r="B8" s="440"/>
      <c r="C8" s="439"/>
      <c r="D8" s="439"/>
      <c r="E8" s="439"/>
      <c r="F8" s="439"/>
      <c r="G8" s="439"/>
    </row>
    <row r="9" spans="1:7">
      <c r="A9" s="908" t="s">
        <v>1362</v>
      </c>
      <c r="B9" s="909">
        <f t="shared" ref="B9:G9" si="0">B10+B20+B29+B40</f>
        <v>34733800</v>
      </c>
      <c r="C9" s="909">
        <f t="shared" si="0"/>
        <v>-500000</v>
      </c>
      <c r="D9" s="909">
        <f t="shared" si="0"/>
        <v>34233800</v>
      </c>
      <c r="E9" s="909">
        <f t="shared" si="0"/>
        <v>30899055.039999999</v>
      </c>
      <c r="F9" s="909">
        <f t="shared" si="0"/>
        <v>30899055.039999999</v>
      </c>
      <c r="G9" s="909">
        <f t="shared" si="0"/>
        <v>3334744.9600000009</v>
      </c>
    </row>
    <row r="10" spans="1:7">
      <c r="A10" s="908" t="s">
        <v>1360</v>
      </c>
      <c r="B10" s="909">
        <f>SUM(B11:B18)</f>
        <v>34733800</v>
      </c>
      <c r="C10" s="909">
        <f>SUM(C11:C18)</f>
        <v>-500000</v>
      </c>
      <c r="D10" s="909">
        <f>SUM(D11:D18)</f>
        <v>34233800</v>
      </c>
      <c r="E10" s="909">
        <f>SUM(E11:E18)</f>
        <v>30899055.039999999</v>
      </c>
      <c r="F10" s="909">
        <f>SUM(F11:F18)</f>
        <v>30899055.039999999</v>
      </c>
      <c r="G10" s="909">
        <f>D10-E10</f>
        <v>3334744.9600000009</v>
      </c>
    </row>
    <row r="11" spans="1:7">
      <c r="A11" s="910" t="s">
        <v>1359</v>
      </c>
      <c r="B11" s="911"/>
      <c r="C11" s="911"/>
      <c r="D11" s="911">
        <f>B11+C11</f>
        <v>0</v>
      </c>
      <c r="E11" s="911"/>
      <c r="F11" s="911"/>
      <c r="G11" s="911">
        <f t="shared" ref="G11:G18" si="1">D11-E11</f>
        <v>0</v>
      </c>
    </row>
    <row r="12" spans="1:7">
      <c r="A12" s="910" t="s">
        <v>1358</v>
      </c>
      <c r="B12" s="911"/>
      <c r="C12" s="911"/>
      <c r="D12" s="911">
        <f t="shared" ref="D12:D18" si="2">B12+C12</f>
        <v>0</v>
      </c>
      <c r="E12" s="911"/>
      <c r="F12" s="911"/>
      <c r="G12" s="911">
        <f t="shared" si="1"/>
        <v>0</v>
      </c>
    </row>
    <row r="13" spans="1:7">
      <c r="A13" s="910" t="s">
        <v>1357</v>
      </c>
      <c r="B13" s="911"/>
      <c r="C13" s="911"/>
      <c r="D13" s="911">
        <f t="shared" si="2"/>
        <v>0</v>
      </c>
      <c r="E13" s="911"/>
      <c r="F13" s="911"/>
      <c r="G13" s="911">
        <f t="shared" si="1"/>
        <v>0</v>
      </c>
    </row>
    <row r="14" spans="1:7">
      <c r="A14" s="910" t="s">
        <v>1356</v>
      </c>
      <c r="B14" s="911"/>
      <c r="C14" s="911"/>
      <c r="D14" s="911">
        <f t="shared" si="2"/>
        <v>0</v>
      </c>
      <c r="E14" s="911"/>
      <c r="F14" s="911"/>
      <c r="G14" s="911">
        <f t="shared" si="1"/>
        <v>0</v>
      </c>
    </row>
    <row r="15" spans="1:7">
      <c r="A15" s="910" t="s">
        <v>1355</v>
      </c>
      <c r="B15" s="911">
        <v>34733800</v>
      </c>
      <c r="C15" s="911">
        <v>-500000</v>
      </c>
      <c r="D15" s="911">
        <f t="shared" si="2"/>
        <v>34233800</v>
      </c>
      <c r="E15" s="911">
        <v>30899055.039999999</v>
      </c>
      <c r="F15" s="911">
        <v>30899055.039999999</v>
      </c>
      <c r="G15" s="911">
        <f t="shared" si="1"/>
        <v>3334744.9600000009</v>
      </c>
    </row>
    <row r="16" spans="1:7">
      <c r="A16" s="910" t="s">
        <v>1354</v>
      </c>
      <c r="B16" s="911"/>
      <c r="C16" s="911"/>
      <c r="D16" s="911">
        <f t="shared" si="2"/>
        <v>0</v>
      </c>
      <c r="E16" s="911"/>
      <c r="F16" s="911"/>
      <c r="G16" s="911">
        <f t="shared" si="1"/>
        <v>0</v>
      </c>
    </row>
    <row r="17" spans="1:7">
      <c r="A17" s="910" t="s">
        <v>1353</v>
      </c>
      <c r="B17" s="911"/>
      <c r="C17" s="911"/>
      <c r="D17" s="911">
        <f t="shared" si="2"/>
        <v>0</v>
      </c>
      <c r="E17" s="911"/>
      <c r="F17" s="911"/>
      <c r="G17" s="911">
        <f t="shared" si="1"/>
        <v>0</v>
      </c>
    </row>
    <row r="18" spans="1:7">
      <c r="A18" s="910" t="s">
        <v>1352</v>
      </c>
      <c r="B18" s="911"/>
      <c r="C18" s="911"/>
      <c r="D18" s="911">
        <f t="shared" si="2"/>
        <v>0</v>
      </c>
      <c r="E18" s="911"/>
      <c r="F18" s="911"/>
      <c r="G18" s="911">
        <f t="shared" si="1"/>
        <v>0</v>
      </c>
    </row>
    <row r="19" spans="1:7">
      <c r="A19" s="912"/>
      <c r="B19" s="911"/>
      <c r="C19" s="911"/>
      <c r="D19" s="911"/>
      <c r="E19" s="911"/>
      <c r="F19" s="911"/>
      <c r="G19" s="911"/>
    </row>
    <row r="20" spans="1:7">
      <c r="A20" s="908" t="s">
        <v>1351</v>
      </c>
      <c r="B20" s="909">
        <f>SUM(B21:B27)</f>
        <v>0</v>
      </c>
      <c r="C20" s="909">
        <f>SUM(C21:C27)</f>
        <v>0</v>
      </c>
      <c r="D20" s="909">
        <f>SUM(D21:D27)</f>
        <v>0</v>
      </c>
      <c r="E20" s="909">
        <f>SUM(E21:E27)</f>
        <v>0</v>
      </c>
      <c r="F20" s="909">
        <f>SUM(F21:F27)</f>
        <v>0</v>
      </c>
      <c r="G20" s="909">
        <f t="shared" ref="G20:G27" si="3">D20-E20</f>
        <v>0</v>
      </c>
    </row>
    <row r="21" spans="1:7">
      <c r="A21" s="910" t="s">
        <v>1350</v>
      </c>
      <c r="B21" s="911"/>
      <c r="C21" s="911"/>
      <c r="D21" s="911">
        <f>B21+C21</f>
        <v>0</v>
      </c>
      <c r="E21" s="911"/>
      <c r="F21" s="911"/>
      <c r="G21" s="911">
        <f t="shared" si="3"/>
        <v>0</v>
      </c>
    </row>
    <row r="22" spans="1:7">
      <c r="A22" s="910" t="s">
        <v>1349</v>
      </c>
      <c r="B22" s="911"/>
      <c r="C22" s="911"/>
      <c r="D22" s="911">
        <f t="shared" ref="D22:D27" si="4">B22+C22</f>
        <v>0</v>
      </c>
      <c r="E22" s="911"/>
      <c r="F22" s="911"/>
      <c r="G22" s="911">
        <f t="shared" si="3"/>
        <v>0</v>
      </c>
    </row>
    <row r="23" spans="1:7">
      <c r="A23" s="910" t="s">
        <v>1348</v>
      </c>
      <c r="B23" s="911"/>
      <c r="C23" s="911"/>
      <c r="D23" s="911">
        <f t="shared" si="4"/>
        <v>0</v>
      </c>
      <c r="E23" s="911"/>
      <c r="F23" s="911"/>
      <c r="G23" s="911">
        <f t="shared" si="3"/>
        <v>0</v>
      </c>
    </row>
    <row r="24" spans="1:7">
      <c r="A24" s="910" t="s">
        <v>1347</v>
      </c>
      <c r="B24" s="911"/>
      <c r="C24" s="911"/>
      <c r="D24" s="911">
        <f t="shared" si="4"/>
        <v>0</v>
      </c>
      <c r="E24" s="911"/>
      <c r="F24" s="911"/>
      <c r="G24" s="911">
        <f t="shared" si="3"/>
        <v>0</v>
      </c>
    </row>
    <row r="25" spans="1:7">
      <c r="A25" s="910" t="s">
        <v>1346</v>
      </c>
      <c r="B25" s="911"/>
      <c r="C25" s="911"/>
      <c r="D25" s="911">
        <f t="shared" si="4"/>
        <v>0</v>
      </c>
      <c r="E25" s="911"/>
      <c r="F25" s="911"/>
      <c r="G25" s="911">
        <f t="shared" si="3"/>
        <v>0</v>
      </c>
    </row>
    <row r="26" spans="1:7">
      <c r="A26" s="910" t="s">
        <v>1345</v>
      </c>
      <c r="B26" s="911"/>
      <c r="C26" s="911"/>
      <c r="D26" s="911">
        <f t="shared" si="4"/>
        <v>0</v>
      </c>
      <c r="E26" s="911"/>
      <c r="F26" s="911"/>
      <c r="G26" s="911">
        <f t="shared" si="3"/>
        <v>0</v>
      </c>
    </row>
    <row r="27" spans="1:7">
      <c r="A27" s="910" t="s">
        <v>1344</v>
      </c>
      <c r="B27" s="911"/>
      <c r="C27" s="911"/>
      <c r="D27" s="911">
        <f t="shared" si="4"/>
        <v>0</v>
      </c>
      <c r="E27" s="911"/>
      <c r="F27" s="911"/>
      <c r="G27" s="911">
        <f t="shared" si="3"/>
        <v>0</v>
      </c>
    </row>
    <row r="28" spans="1:7">
      <c r="A28" s="912"/>
      <c r="B28" s="911"/>
      <c r="C28" s="911"/>
      <c r="D28" s="911"/>
      <c r="E28" s="911"/>
      <c r="F28" s="911"/>
      <c r="G28" s="911"/>
    </row>
    <row r="29" spans="1:7">
      <c r="A29" s="908" t="s">
        <v>1343</v>
      </c>
      <c r="B29" s="909">
        <f>SUM(B30:B38)</f>
        <v>0</v>
      </c>
      <c r="C29" s="909">
        <f>SUM(C30:C38)</f>
        <v>0</v>
      </c>
      <c r="D29" s="909">
        <f>SUM(D30:D38)</f>
        <v>0</v>
      </c>
      <c r="E29" s="909">
        <f>SUM(E30:E38)</f>
        <v>0</v>
      </c>
      <c r="F29" s="909">
        <f>SUM(F30:F38)</f>
        <v>0</v>
      </c>
      <c r="G29" s="909">
        <f t="shared" ref="G29:G38" si="5">D29-E29</f>
        <v>0</v>
      </c>
    </row>
    <row r="30" spans="1:7" ht="24.75">
      <c r="A30" s="913" t="s">
        <v>1342</v>
      </c>
      <c r="B30" s="911"/>
      <c r="C30" s="911"/>
      <c r="D30" s="911">
        <f>B30+C30</f>
        <v>0</v>
      </c>
      <c r="E30" s="911"/>
      <c r="F30" s="911"/>
      <c r="G30" s="911">
        <f t="shared" si="5"/>
        <v>0</v>
      </c>
    </row>
    <row r="31" spans="1:7">
      <c r="A31" s="910" t="s">
        <v>1341</v>
      </c>
      <c r="B31" s="911"/>
      <c r="C31" s="911"/>
      <c r="D31" s="911">
        <f t="shared" ref="D31:D38" si="6">B31+C31</f>
        <v>0</v>
      </c>
      <c r="E31" s="911"/>
      <c r="F31" s="911"/>
      <c r="G31" s="911">
        <f t="shared" si="5"/>
        <v>0</v>
      </c>
    </row>
    <row r="32" spans="1:7">
      <c r="A32" s="910" t="s">
        <v>1340</v>
      </c>
      <c r="B32" s="911"/>
      <c r="C32" s="911"/>
      <c r="D32" s="911">
        <f t="shared" si="6"/>
        <v>0</v>
      </c>
      <c r="E32" s="911"/>
      <c r="F32" s="911"/>
      <c r="G32" s="911">
        <f t="shared" si="5"/>
        <v>0</v>
      </c>
    </row>
    <row r="33" spans="1:7">
      <c r="A33" s="910" t="s">
        <v>1339</v>
      </c>
      <c r="B33" s="911"/>
      <c r="C33" s="911"/>
      <c r="D33" s="911">
        <f t="shared" si="6"/>
        <v>0</v>
      </c>
      <c r="E33" s="911"/>
      <c r="F33" s="911"/>
      <c r="G33" s="911">
        <f t="shared" si="5"/>
        <v>0</v>
      </c>
    </row>
    <row r="34" spans="1:7">
      <c r="A34" s="910" t="s">
        <v>1338</v>
      </c>
      <c r="B34" s="911"/>
      <c r="C34" s="911"/>
      <c r="D34" s="911">
        <f t="shared" si="6"/>
        <v>0</v>
      </c>
      <c r="E34" s="911"/>
      <c r="F34" s="911"/>
      <c r="G34" s="911">
        <f t="shared" si="5"/>
        <v>0</v>
      </c>
    </row>
    <row r="35" spans="1:7">
      <c r="A35" s="910" t="s">
        <v>1337</v>
      </c>
      <c r="B35" s="911"/>
      <c r="C35" s="911"/>
      <c r="D35" s="911">
        <f t="shared" si="6"/>
        <v>0</v>
      </c>
      <c r="E35" s="911"/>
      <c r="F35" s="911"/>
      <c r="G35" s="911">
        <f t="shared" si="5"/>
        <v>0</v>
      </c>
    </row>
    <row r="36" spans="1:7">
      <c r="A36" s="910" t="s">
        <v>1336</v>
      </c>
      <c r="B36" s="911"/>
      <c r="C36" s="911"/>
      <c r="D36" s="911">
        <f t="shared" si="6"/>
        <v>0</v>
      </c>
      <c r="E36" s="911"/>
      <c r="F36" s="911"/>
      <c r="G36" s="911">
        <f t="shared" si="5"/>
        <v>0</v>
      </c>
    </row>
    <row r="37" spans="1:7">
      <c r="A37" s="910" t="s">
        <v>1335</v>
      </c>
      <c r="B37" s="911"/>
      <c r="C37" s="911"/>
      <c r="D37" s="911">
        <f t="shared" si="6"/>
        <v>0</v>
      </c>
      <c r="E37" s="911"/>
      <c r="F37" s="911"/>
      <c r="G37" s="911">
        <f t="shared" si="5"/>
        <v>0</v>
      </c>
    </row>
    <row r="38" spans="1:7">
      <c r="A38" s="910" t="s">
        <v>1334</v>
      </c>
      <c r="B38" s="911"/>
      <c r="C38" s="911"/>
      <c r="D38" s="911">
        <f t="shared" si="6"/>
        <v>0</v>
      </c>
      <c r="E38" s="911"/>
      <c r="F38" s="911"/>
      <c r="G38" s="911">
        <f t="shared" si="5"/>
        <v>0</v>
      </c>
    </row>
    <row r="39" spans="1:7">
      <c r="A39" s="912"/>
      <c r="B39" s="911"/>
      <c r="C39" s="911"/>
      <c r="D39" s="911"/>
      <c r="E39" s="911"/>
      <c r="F39" s="911"/>
      <c r="G39" s="911"/>
    </row>
    <row r="40" spans="1:7" ht="24.75">
      <c r="A40" s="905" t="s">
        <v>1333</v>
      </c>
      <c r="B40" s="909">
        <f>SUM(B41:B44)</f>
        <v>0</v>
      </c>
      <c r="C40" s="909">
        <f>SUM(C41:C44)</f>
        <v>0</v>
      </c>
      <c r="D40" s="909">
        <f>SUM(D41:D44)</f>
        <v>0</v>
      </c>
      <c r="E40" s="909">
        <f>SUM(E41:E44)</f>
        <v>0</v>
      </c>
      <c r="F40" s="909">
        <f>SUM(F41:F44)</f>
        <v>0</v>
      </c>
      <c r="G40" s="909">
        <f>D40-E40</f>
        <v>0</v>
      </c>
    </row>
    <row r="41" spans="1:7" ht="27" customHeight="1">
      <c r="A41" s="904" t="s">
        <v>1332</v>
      </c>
      <c r="B41" s="911"/>
      <c r="C41" s="911"/>
      <c r="D41" s="911">
        <f>B41+C41</f>
        <v>0</v>
      </c>
      <c r="E41" s="911"/>
      <c r="F41" s="911"/>
      <c r="G41" s="911">
        <f>D41-E41</f>
        <v>0</v>
      </c>
    </row>
    <row r="42" spans="1:7" ht="24.75">
      <c r="A42" s="913" t="s">
        <v>1331</v>
      </c>
      <c r="B42" s="911"/>
      <c r="C42" s="911"/>
      <c r="D42" s="911">
        <f>B42+C42</f>
        <v>0</v>
      </c>
      <c r="E42" s="911"/>
      <c r="F42" s="911"/>
      <c r="G42" s="911">
        <f>D42-E42</f>
        <v>0</v>
      </c>
    </row>
    <row r="43" spans="1:7">
      <c r="A43" s="910" t="s">
        <v>1330</v>
      </c>
      <c r="B43" s="911"/>
      <c r="C43" s="911"/>
      <c r="D43" s="911">
        <f>B43+C43</f>
        <v>0</v>
      </c>
      <c r="E43" s="911"/>
      <c r="F43" s="911"/>
      <c r="G43" s="911">
        <f>D43-E43</f>
        <v>0</v>
      </c>
    </row>
    <row r="44" spans="1:7">
      <c r="A44" s="910" t="s">
        <v>1329</v>
      </c>
      <c r="B44" s="911"/>
      <c r="C44" s="911"/>
      <c r="D44" s="911">
        <f>B44+C44</f>
        <v>0</v>
      </c>
      <c r="E44" s="911"/>
      <c r="F44" s="911"/>
      <c r="G44" s="911">
        <f>D44-E44</f>
        <v>0</v>
      </c>
    </row>
    <row r="45" spans="1:7">
      <c r="A45" s="912"/>
      <c r="B45" s="911"/>
      <c r="C45" s="911"/>
      <c r="D45" s="911"/>
      <c r="E45" s="911"/>
      <c r="F45" s="911"/>
      <c r="G45" s="911"/>
    </row>
    <row r="46" spans="1:7">
      <c r="A46" s="908" t="s">
        <v>1361</v>
      </c>
      <c r="B46" s="909">
        <f>B47+B57+B66+B77</f>
        <v>9507500</v>
      </c>
      <c r="C46" s="909">
        <f>C47+C57+C66+C77</f>
        <v>3569931.9299999997</v>
      </c>
      <c r="D46" s="909">
        <f>D47+D57+D66+D77</f>
        <v>13077431.93</v>
      </c>
      <c r="E46" s="909">
        <f>E47+E57+E66+E77</f>
        <v>12967443.76</v>
      </c>
      <c r="F46" s="909">
        <f>F47+F57+F66+F77</f>
        <v>12967443.76</v>
      </c>
      <c r="G46" s="909">
        <f t="shared" ref="G46:G81" si="7">D46-E46</f>
        <v>109988.16999999993</v>
      </c>
    </row>
    <row r="47" spans="1:7">
      <c r="A47" s="908" t="s">
        <v>1360</v>
      </c>
      <c r="B47" s="909">
        <f>SUM(B48:B55)</f>
        <v>2201310</v>
      </c>
      <c r="C47" s="909">
        <f>SUM(C48:C55)</f>
        <v>500000</v>
      </c>
      <c r="D47" s="909">
        <f>SUM(D48:D55)</f>
        <v>2701310</v>
      </c>
      <c r="E47" s="909">
        <f>SUM(E48:E55)</f>
        <v>2591321.83</v>
      </c>
      <c r="F47" s="909">
        <f>SUM(F48:F55)</f>
        <v>2591321.83</v>
      </c>
      <c r="G47" s="909">
        <f t="shared" si="7"/>
        <v>109988.16999999993</v>
      </c>
    </row>
    <row r="48" spans="1:7">
      <c r="A48" s="910" t="s">
        <v>1359</v>
      </c>
      <c r="B48" s="911"/>
      <c r="C48" s="911"/>
      <c r="D48" s="911">
        <f>B48+C48</f>
        <v>0</v>
      </c>
      <c r="E48" s="911"/>
      <c r="F48" s="911"/>
      <c r="G48" s="911">
        <f t="shared" si="7"/>
        <v>0</v>
      </c>
    </row>
    <row r="49" spans="1:7">
      <c r="A49" s="910" t="s">
        <v>1358</v>
      </c>
      <c r="B49" s="911"/>
      <c r="C49" s="911"/>
      <c r="D49" s="911">
        <f t="shared" ref="D49:D55" si="8">B49+C49</f>
        <v>0</v>
      </c>
      <c r="E49" s="911"/>
      <c r="F49" s="911"/>
      <c r="G49" s="911">
        <f t="shared" si="7"/>
        <v>0</v>
      </c>
    </row>
    <row r="50" spans="1:7">
      <c r="A50" s="910" t="s">
        <v>1357</v>
      </c>
      <c r="B50" s="911"/>
      <c r="C50" s="911"/>
      <c r="D50" s="911">
        <f t="shared" si="8"/>
        <v>0</v>
      </c>
      <c r="E50" s="911"/>
      <c r="F50" s="911"/>
      <c r="G50" s="911">
        <f t="shared" si="7"/>
        <v>0</v>
      </c>
    </row>
    <row r="51" spans="1:7">
      <c r="A51" s="910" t="s">
        <v>1356</v>
      </c>
      <c r="B51" s="911"/>
      <c r="C51" s="911"/>
      <c r="D51" s="911">
        <f t="shared" si="8"/>
        <v>0</v>
      </c>
      <c r="E51" s="911"/>
      <c r="F51" s="911"/>
      <c r="G51" s="911">
        <f t="shared" si="7"/>
        <v>0</v>
      </c>
    </row>
    <row r="52" spans="1:7">
      <c r="A52" s="910" t="s">
        <v>1355</v>
      </c>
      <c r="B52" s="911">
        <v>2201310</v>
      </c>
      <c r="C52" s="911">
        <v>500000</v>
      </c>
      <c r="D52" s="911">
        <f t="shared" si="8"/>
        <v>2701310</v>
      </c>
      <c r="E52" s="911">
        <v>2591321.83</v>
      </c>
      <c r="F52" s="911">
        <v>2591321.83</v>
      </c>
      <c r="G52" s="911">
        <f t="shared" si="7"/>
        <v>109988.16999999993</v>
      </c>
    </row>
    <row r="53" spans="1:7">
      <c r="A53" s="910" t="s">
        <v>1354</v>
      </c>
      <c r="B53" s="911"/>
      <c r="C53" s="911"/>
      <c r="D53" s="911">
        <f t="shared" si="8"/>
        <v>0</v>
      </c>
      <c r="E53" s="911"/>
      <c r="F53" s="911"/>
      <c r="G53" s="911">
        <f t="shared" si="7"/>
        <v>0</v>
      </c>
    </row>
    <row r="54" spans="1:7">
      <c r="A54" s="910" t="s">
        <v>1353</v>
      </c>
      <c r="B54" s="911"/>
      <c r="C54" s="911"/>
      <c r="D54" s="911">
        <f t="shared" si="8"/>
        <v>0</v>
      </c>
      <c r="E54" s="911"/>
      <c r="F54" s="911"/>
      <c r="G54" s="911">
        <f t="shared" si="7"/>
        <v>0</v>
      </c>
    </row>
    <row r="55" spans="1:7">
      <c r="A55" s="910" t="s">
        <v>1352</v>
      </c>
      <c r="B55" s="911"/>
      <c r="C55" s="911"/>
      <c r="D55" s="911">
        <f t="shared" si="8"/>
        <v>0</v>
      </c>
      <c r="E55" s="911"/>
      <c r="F55" s="911"/>
      <c r="G55" s="911">
        <f t="shared" si="7"/>
        <v>0</v>
      </c>
    </row>
    <row r="56" spans="1:7">
      <c r="A56" s="912"/>
      <c r="B56" s="911"/>
      <c r="C56" s="911"/>
      <c r="D56" s="911"/>
      <c r="E56" s="911"/>
      <c r="F56" s="911"/>
      <c r="G56" s="911"/>
    </row>
    <row r="57" spans="1:7">
      <c r="A57" s="908" t="s">
        <v>1351</v>
      </c>
      <c r="B57" s="909">
        <f>SUM(B58:B64)</f>
        <v>6506190</v>
      </c>
      <c r="C57" s="909">
        <f>SUM(C58:C64)</f>
        <v>498280.17</v>
      </c>
      <c r="D57" s="909">
        <f>SUM(D58:D64)</f>
        <v>7004470.1699999999</v>
      </c>
      <c r="E57" s="909">
        <f>SUM(E58:E64)</f>
        <v>7004470.1699999999</v>
      </c>
      <c r="F57" s="909">
        <f>SUM(F58:F64)</f>
        <v>7004470.1699999999</v>
      </c>
      <c r="G57" s="909">
        <f t="shared" si="7"/>
        <v>0</v>
      </c>
    </row>
    <row r="58" spans="1:7">
      <c r="A58" s="910" t="s">
        <v>1350</v>
      </c>
      <c r="B58" s="911"/>
      <c r="C58" s="911"/>
      <c r="D58" s="911">
        <f>B58+C58</f>
        <v>0</v>
      </c>
      <c r="E58" s="911"/>
      <c r="F58" s="911"/>
      <c r="G58" s="911">
        <f t="shared" si="7"/>
        <v>0</v>
      </c>
    </row>
    <row r="59" spans="1:7">
      <c r="A59" s="910" t="s">
        <v>1349</v>
      </c>
      <c r="B59" s="911">
        <v>6506190</v>
      </c>
      <c r="C59" s="911">
        <v>498280.17</v>
      </c>
      <c r="D59" s="911">
        <f t="shared" ref="D59:D64" si="9">B59+C59</f>
        <v>7004470.1699999999</v>
      </c>
      <c r="E59" s="911">
        <v>7004470.1699999999</v>
      </c>
      <c r="F59" s="911">
        <v>7004470.1699999999</v>
      </c>
      <c r="G59" s="911">
        <f t="shared" si="7"/>
        <v>0</v>
      </c>
    </row>
    <row r="60" spans="1:7">
      <c r="A60" s="910" t="s">
        <v>1348</v>
      </c>
      <c r="B60" s="911"/>
      <c r="C60" s="911"/>
      <c r="D60" s="911">
        <f t="shared" si="9"/>
        <v>0</v>
      </c>
      <c r="E60" s="911"/>
      <c r="F60" s="911"/>
      <c r="G60" s="911">
        <f t="shared" si="7"/>
        <v>0</v>
      </c>
    </row>
    <row r="61" spans="1:7">
      <c r="A61" s="910" t="s">
        <v>1347</v>
      </c>
      <c r="B61" s="911"/>
      <c r="C61" s="911"/>
      <c r="D61" s="911">
        <f t="shared" si="9"/>
        <v>0</v>
      </c>
      <c r="E61" s="911"/>
      <c r="F61" s="911"/>
      <c r="G61" s="911">
        <f t="shared" si="7"/>
        <v>0</v>
      </c>
    </row>
    <row r="62" spans="1:7">
      <c r="A62" s="914" t="s">
        <v>1346</v>
      </c>
      <c r="B62" s="915"/>
      <c r="C62" s="915"/>
      <c r="D62" s="915">
        <f t="shared" si="9"/>
        <v>0</v>
      </c>
      <c r="E62" s="915"/>
      <c r="F62" s="915"/>
      <c r="G62" s="915">
        <f t="shared" si="7"/>
        <v>0</v>
      </c>
    </row>
    <row r="63" spans="1:7">
      <c r="A63" s="910" t="s">
        <v>1345</v>
      </c>
      <c r="B63" s="911"/>
      <c r="C63" s="911"/>
      <c r="D63" s="911">
        <f t="shared" si="9"/>
        <v>0</v>
      </c>
      <c r="E63" s="911"/>
      <c r="F63" s="911"/>
      <c r="G63" s="911">
        <f t="shared" si="7"/>
        <v>0</v>
      </c>
    </row>
    <row r="64" spans="1:7">
      <c r="A64" s="910" t="s">
        <v>1344</v>
      </c>
      <c r="B64" s="911"/>
      <c r="C64" s="911"/>
      <c r="D64" s="911">
        <f t="shared" si="9"/>
        <v>0</v>
      </c>
      <c r="E64" s="911"/>
      <c r="F64" s="911"/>
      <c r="G64" s="911">
        <f t="shared" si="7"/>
        <v>0</v>
      </c>
    </row>
    <row r="65" spans="1:7">
      <c r="A65" s="912"/>
      <c r="B65" s="911"/>
      <c r="C65" s="911"/>
      <c r="D65" s="911"/>
      <c r="E65" s="911"/>
      <c r="F65" s="911"/>
      <c r="G65" s="911"/>
    </row>
    <row r="66" spans="1:7">
      <c r="A66" s="908" t="s">
        <v>1343</v>
      </c>
      <c r="B66" s="909">
        <f>SUM(B67:B75)</f>
        <v>800000</v>
      </c>
      <c r="C66" s="909">
        <f>SUM(C67:C75)</f>
        <v>2571651.7599999998</v>
      </c>
      <c r="D66" s="909">
        <f>SUM(D67:D75)</f>
        <v>3371651.76</v>
      </c>
      <c r="E66" s="909">
        <f>SUM(E67:E75)</f>
        <v>3371651.76</v>
      </c>
      <c r="F66" s="909">
        <f>SUM(F67:F75)</f>
        <v>3371651.76</v>
      </c>
      <c r="G66" s="909">
        <f t="shared" si="7"/>
        <v>0</v>
      </c>
    </row>
    <row r="67" spans="1:7" ht="24.75">
      <c r="A67" s="913" t="s">
        <v>1342</v>
      </c>
      <c r="B67" s="911"/>
      <c r="C67" s="911"/>
      <c r="D67" s="911">
        <f>B67+C67</f>
        <v>0</v>
      </c>
      <c r="E67" s="911"/>
      <c r="F67" s="911"/>
      <c r="G67" s="911">
        <f t="shared" si="7"/>
        <v>0</v>
      </c>
    </row>
    <row r="68" spans="1:7">
      <c r="A68" s="910" t="s">
        <v>1341</v>
      </c>
      <c r="B68" s="911"/>
      <c r="C68" s="911"/>
      <c r="D68" s="911">
        <f t="shared" ref="D68:D75" si="10">B68+C68</f>
        <v>0</v>
      </c>
      <c r="E68" s="911"/>
      <c r="F68" s="911"/>
      <c r="G68" s="911">
        <f t="shared" si="7"/>
        <v>0</v>
      </c>
    </row>
    <row r="69" spans="1:7">
      <c r="A69" s="910" t="s">
        <v>1340</v>
      </c>
      <c r="B69" s="911"/>
      <c r="C69" s="911"/>
      <c r="D69" s="911">
        <f t="shared" si="10"/>
        <v>0</v>
      </c>
      <c r="E69" s="911"/>
      <c r="F69" s="911"/>
      <c r="G69" s="911">
        <f t="shared" si="7"/>
        <v>0</v>
      </c>
    </row>
    <row r="70" spans="1:7">
      <c r="A70" s="910" t="s">
        <v>1339</v>
      </c>
      <c r="B70" s="911"/>
      <c r="C70" s="911"/>
      <c r="D70" s="911">
        <f t="shared" si="10"/>
        <v>0</v>
      </c>
      <c r="E70" s="911"/>
      <c r="F70" s="911"/>
      <c r="G70" s="911">
        <f t="shared" si="7"/>
        <v>0</v>
      </c>
    </row>
    <row r="71" spans="1:7">
      <c r="A71" s="910" t="s">
        <v>1338</v>
      </c>
      <c r="B71" s="911"/>
      <c r="C71" s="911"/>
      <c r="D71" s="911">
        <f t="shared" si="10"/>
        <v>0</v>
      </c>
      <c r="E71" s="911"/>
      <c r="F71" s="911"/>
      <c r="G71" s="911">
        <f t="shared" si="7"/>
        <v>0</v>
      </c>
    </row>
    <row r="72" spans="1:7">
      <c r="A72" s="910" t="s">
        <v>1337</v>
      </c>
      <c r="B72" s="911">
        <v>800000</v>
      </c>
      <c r="C72" s="911">
        <v>2571651.7599999998</v>
      </c>
      <c r="D72" s="911">
        <f t="shared" si="10"/>
        <v>3371651.76</v>
      </c>
      <c r="E72" s="911">
        <v>3371651.76</v>
      </c>
      <c r="F72" s="911">
        <v>3371651.76</v>
      </c>
      <c r="G72" s="911">
        <f t="shared" si="7"/>
        <v>0</v>
      </c>
    </row>
    <row r="73" spans="1:7">
      <c r="A73" s="910" t="s">
        <v>1336</v>
      </c>
      <c r="B73" s="911"/>
      <c r="C73" s="911"/>
      <c r="D73" s="911">
        <f t="shared" si="10"/>
        <v>0</v>
      </c>
      <c r="E73" s="911"/>
      <c r="F73" s="911"/>
      <c r="G73" s="911">
        <f t="shared" si="7"/>
        <v>0</v>
      </c>
    </row>
    <row r="74" spans="1:7">
      <c r="A74" s="910" t="s">
        <v>1335</v>
      </c>
      <c r="B74" s="911"/>
      <c r="C74" s="911"/>
      <c r="D74" s="911">
        <f t="shared" si="10"/>
        <v>0</v>
      </c>
      <c r="E74" s="911"/>
      <c r="F74" s="911"/>
      <c r="G74" s="911">
        <f t="shared" si="7"/>
        <v>0</v>
      </c>
    </row>
    <row r="75" spans="1:7">
      <c r="A75" s="910" t="s">
        <v>1334</v>
      </c>
      <c r="B75" s="911"/>
      <c r="C75" s="911"/>
      <c r="D75" s="911">
        <f t="shared" si="10"/>
        <v>0</v>
      </c>
      <c r="E75" s="911"/>
      <c r="F75" s="911"/>
      <c r="G75" s="911">
        <f t="shared" si="7"/>
        <v>0</v>
      </c>
    </row>
    <row r="76" spans="1:7">
      <c r="A76" s="912"/>
      <c r="B76" s="911"/>
      <c r="C76" s="911"/>
      <c r="D76" s="911"/>
      <c r="E76" s="911"/>
      <c r="F76" s="911"/>
      <c r="G76" s="911"/>
    </row>
    <row r="77" spans="1:7">
      <c r="A77" s="908" t="s">
        <v>1333</v>
      </c>
      <c r="B77" s="909">
        <f>SUM(B78:B81)</f>
        <v>0</v>
      </c>
      <c r="C77" s="909">
        <f>SUM(C78:C81)</f>
        <v>0</v>
      </c>
      <c r="D77" s="909">
        <f>SUM(D78:D81)</f>
        <v>0</v>
      </c>
      <c r="E77" s="909">
        <f>SUM(E78:E81)</f>
        <v>0</v>
      </c>
      <c r="F77" s="909">
        <f>SUM(F78:F81)</f>
        <v>0</v>
      </c>
      <c r="G77" s="909">
        <f t="shared" si="7"/>
        <v>0</v>
      </c>
    </row>
    <row r="78" spans="1:7" ht="24.75">
      <c r="A78" s="913" t="s">
        <v>1332</v>
      </c>
      <c r="B78" s="911"/>
      <c r="C78" s="911"/>
      <c r="D78" s="911">
        <f>B78+C78</f>
        <v>0</v>
      </c>
      <c r="E78" s="911"/>
      <c r="F78" s="911"/>
      <c r="G78" s="911">
        <f t="shared" si="7"/>
        <v>0</v>
      </c>
    </row>
    <row r="79" spans="1:7" ht="24.75">
      <c r="A79" s="913" t="s">
        <v>1331</v>
      </c>
      <c r="B79" s="911"/>
      <c r="C79" s="911"/>
      <c r="D79" s="911">
        <f>B79+C79</f>
        <v>0</v>
      </c>
      <c r="E79" s="911"/>
      <c r="F79" s="911"/>
      <c r="G79" s="911">
        <f t="shared" si="7"/>
        <v>0</v>
      </c>
    </row>
    <row r="80" spans="1:7">
      <c r="A80" s="910" t="s">
        <v>1330</v>
      </c>
      <c r="B80" s="911"/>
      <c r="C80" s="911"/>
      <c r="D80" s="911">
        <f>B80+C80</f>
        <v>0</v>
      </c>
      <c r="E80" s="911"/>
      <c r="F80" s="911"/>
      <c r="G80" s="911">
        <f t="shared" si="7"/>
        <v>0</v>
      </c>
    </row>
    <row r="81" spans="1:7">
      <c r="A81" s="910" t="s">
        <v>1329</v>
      </c>
      <c r="B81" s="911"/>
      <c r="C81" s="911"/>
      <c r="D81" s="911">
        <f>B81+C81</f>
        <v>0</v>
      </c>
      <c r="E81" s="911"/>
      <c r="F81" s="911"/>
      <c r="G81" s="911">
        <f t="shared" si="7"/>
        <v>0</v>
      </c>
    </row>
    <row r="82" spans="1:7">
      <c r="A82" s="912"/>
      <c r="B82" s="911"/>
      <c r="C82" s="911"/>
      <c r="D82" s="911"/>
      <c r="E82" s="911"/>
      <c r="F82" s="911"/>
      <c r="G82" s="911"/>
    </row>
    <row r="83" spans="1:7">
      <c r="A83" s="908" t="s">
        <v>1247</v>
      </c>
      <c r="B83" s="909">
        <f t="shared" ref="B83:G83" si="11">B9+B46</f>
        <v>44241300</v>
      </c>
      <c r="C83" s="909">
        <f t="shared" si="11"/>
        <v>3069931.9299999997</v>
      </c>
      <c r="D83" s="909">
        <f t="shared" si="11"/>
        <v>47311231.93</v>
      </c>
      <c r="E83" s="909">
        <f t="shared" si="11"/>
        <v>43866498.799999997</v>
      </c>
      <c r="F83" s="909">
        <f t="shared" si="11"/>
        <v>43866498.799999997</v>
      </c>
      <c r="G83" s="909">
        <f t="shared" si="11"/>
        <v>3444733.1300000008</v>
      </c>
    </row>
    <row r="84" spans="1:7" ht="15.75" thickBot="1">
      <c r="A84" s="437"/>
      <c r="B84" s="436"/>
      <c r="C84" s="435"/>
      <c r="D84" s="435"/>
      <c r="E84" s="435"/>
      <c r="F84" s="435"/>
      <c r="G84" s="435"/>
    </row>
  </sheetData>
  <mergeCells count="8">
    <mergeCell ref="A6:A7"/>
    <mergeCell ref="B6:F6"/>
    <mergeCell ref="G6:G7"/>
    <mergeCell ref="A1:G1"/>
    <mergeCell ref="A2:G2"/>
    <mergeCell ref="A3:G3"/>
    <mergeCell ref="A4:G4"/>
    <mergeCell ref="A5:G5"/>
  </mergeCells>
  <pageMargins left="0.61" right="0.5" top="0.74803149606299213" bottom="0.75" header="0.31496062992125984" footer="0.31496062992125984"/>
  <pageSetup scale="74" fitToHeight="0" orientation="portrait" r:id="rId1"/>
  <headerFooter>
    <oddHeader>&amp;LLey de Disciplina Financiera&amp;RLDF-6c)</oddHeader>
    <oddFooter>&amp;C“Bajo protesta de decir verdad declaramos que los Estados Financieros y sus notas, son razonablemente correctos y son responsabilidad del emisor”</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32"/>
  <sheetViews>
    <sheetView topLeftCell="A19" zoomScaleNormal="100" workbookViewId="0">
      <selection activeCell="F47" sqref="F47"/>
    </sheetView>
  </sheetViews>
  <sheetFormatPr defaultColWidth="10.76171875" defaultRowHeight="15"/>
  <cols>
    <col min="1" max="1" width="42.10546875" customWidth="1"/>
    <col min="2" max="7" width="16.6796875" customWidth="1"/>
  </cols>
  <sheetData>
    <row r="1" spans="1:7">
      <c r="A1" s="1226" t="s">
        <v>1591</v>
      </c>
      <c r="B1" s="1227"/>
      <c r="C1" s="1227"/>
      <c r="D1" s="1227"/>
      <c r="E1" s="1227"/>
      <c r="F1" s="1227"/>
      <c r="G1" s="1240"/>
    </row>
    <row r="2" spans="1:7">
      <c r="A2" s="1229" t="s">
        <v>1559</v>
      </c>
      <c r="B2" s="1230"/>
      <c r="C2" s="1230"/>
      <c r="D2" s="1230"/>
      <c r="E2" s="1230"/>
      <c r="F2" s="1230"/>
      <c r="G2" s="1241"/>
    </row>
    <row r="3" spans="1:7">
      <c r="A3" s="1229" t="s">
        <v>1377</v>
      </c>
      <c r="B3" s="1230"/>
      <c r="C3" s="1230"/>
      <c r="D3" s="1230"/>
      <c r="E3" s="1230"/>
      <c r="F3" s="1230"/>
      <c r="G3" s="1241"/>
    </row>
    <row r="4" spans="1:7">
      <c r="A4" s="1229" t="s">
        <v>2221</v>
      </c>
      <c r="B4" s="1230"/>
      <c r="C4" s="1230"/>
      <c r="D4" s="1230"/>
      <c r="E4" s="1230"/>
      <c r="F4" s="1230"/>
      <c r="G4" s="1241"/>
    </row>
    <row r="5" spans="1:7" ht="15.75" thickBot="1">
      <c r="A5" s="1232" t="s">
        <v>1089</v>
      </c>
      <c r="B5" s="1233"/>
      <c r="C5" s="1233"/>
      <c r="D5" s="1233"/>
      <c r="E5" s="1233"/>
      <c r="F5" s="1233"/>
      <c r="G5" s="1242"/>
    </row>
    <row r="6" spans="1:7" ht="15.75" thickBot="1">
      <c r="A6" s="1219" t="s">
        <v>1088</v>
      </c>
      <c r="B6" s="1216" t="s">
        <v>285</v>
      </c>
      <c r="C6" s="1217"/>
      <c r="D6" s="1217"/>
      <c r="E6" s="1217"/>
      <c r="F6" s="1218"/>
      <c r="G6" s="1219" t="s">
        <v>1326</v>
      </c>
    </row>
    <row r="7" spans="1:7" ht="21.75" thickBot="1">
      <c r="A7" s="1220"/>
      <c r="B7" s="411" t="s">
        <v>1325</v>
      </c>
      <c r="C7" s="403" t="s">
        <v>1324</v>
      </c>
      <c r="D7" s="411" t="s">
        <v>268</v>
      </c>
      <c r="E7" s="411" t="s">
        <v>1376</v>
      </c>
      <c r="F7" s="411" t="s">
        <v>290</v>
      </c>
      <c r="G7" s="1220"/>
    </row>
    <row r="8" spans="1:7">
      <c r="A8" s="443" t="s">
        <v>1375</v>
      </c>
      <c r="B8" s="430">
        <f>B9+B10+B11+B14+B15+B18</f>
        <v>11695000</v>
      </c>
      <c r="C8" s="430">
        <f>C9+C10+C11+C14+C15+C18</f>
        <v>0</v>
      </c>
      <c r="D8" s="430">
        <f>D9+D10+D11+D14+D15+D18</f>
        <v>11695000</v>
      </c>
      <c r="E8" s="430">
        <f>E9+E10+E11+E14+E15+E18</f>
        <v>11451632.189999999</v>
      </c>
      <c r="F8" s="430">
        <f>F9+F10+F11+F14+F15+F18</f>
        <v>11451632.189999999</v>
      </c>
      <c r="G8" s="433">
        <f t="shared" ref="G8:G18" si="0">D8-E8</f>
        <v>243367.81000000052</v>
      </c>
    </row>
    <row r="9" spans="1:7">
      <c r="A9" s="426" t="s">
        <v>1373</v>
      </c>
      <c r="B9" s="424">
        <v>11695000</v>
      </c>
      <c r="C9" s="433">
        <v>0</v>
      </c>
      <c r="D9" s="423">
        <f>+B9+C9</f>
        <v>11695000</v>
      </c>
      <c r="E9" s="423">
        <v>11451632.189999999</v>
      </c>
      <c r="F9" s="423">
        <v>11451632.189999999</v>
      </c>
      <c r="G9" s="423">
        <f t="shared" si="0"/>
        <v>243367.81000000052</v>
      </c>
    </row>
    <row r="10" spans="1:7">
      <c r="A10" s="426" t="s">
        <v>1372</v>
      </c>
      <c r="B10" s="430"/>
      <c r="C10" s="433"/>
      <c r="D10" s="433"/>
      <c r="E10" s="433"/>
      <c r="F10" s="433"/>
      <c r="G10" s="433">
        <f t="shared" si="0"/>
        <v>0</v>
      </c>
    </row>
    <row r="11" spans="1:7">
      <c r="A11" s="426" t="s">
        <v>1371</v>
      </c>
      <c r="B11" s="430">
        <f>SUM(B12:B13)</f>
        <v>0</v>
      </c>
      <c r="C11" s="430">
        <f>SUM(C12:C13)</f>
        <v>0</v>
      </c>
      <c r="D11" s="430">
        <f>SUM(D12:D13)</f>
        <v>0</v>
      </c>
      <c r="E11" s="430">
        <f>SUM(E12:E13)</f>
        <v>0</v>
      </c>
      <c r="F11" s="430">
        <f>SUM(F12:F13)</f>
        <v>0</v>
      </c>
      <c r="G11" s="433">
        <f t="shared" si="0"/>
        <v>0</v>
      </c>
    </row>
    <row r="12" spans="1:7">
      <c r="A12" s="444" t="s">
        <v>1370</v>
      </c>
      <c r="B12" s="430"/>
      <c r="C12" s="433"/>
      <c r="D12" s="433"/>
      <c r="E12" s="433"/>
      <c r="F12" s="433"/>
      <c r="G12" s="433">
        <f t="shared" si="0"/>
        <v>0</v>
      </c>
    </row>
    <row r="13" spans="1:7">
      <c r="A13" s="444" t="s">
        <v>1369</v>
      </c>
      <c r="B13" s="430"/>
      <c r="C13" s="433"/>
      <c r="D13" s="433"/>
      <c r="E13" s="433"/>
      <c r="F13" s="433"/>
      <c r="G13" s="433">
        <f t="shared" si="0"/>
        <v>0</v>
      </c>
    </row>
    <row r="14" spans="1:7">
      <c r="A14" s="426" t="s">
        <v>1368</v>
      </c>
      <c r="B14" s="430"/>
      <c r="C14" s="433"/>
      <c r="D14" s="433"/>
      <c r="E14" s="433"/>
      <c r="F14" s="433"/>
      <c r="G14" s="433">
        <f t="shared" si="0"/>
        <v>0</v>
      </c>
    </row>
    <row r="15" spans="1:7" ht="21">
      <c r="A15" s="426" t="s">
        <v>1367</v>
      </c>
      <c r="B15" s="430">
        <f>SUM(B16:B17)</f>
        <v>0</v>
      </c>
      <c r="C15" s="430">
        <f>SUM(C16:C17)</f>
        <v>0</v>
      </c>
      <c r="D15" s="430">
        <f>SUM(D16:D17)</f>
        <v>0</v>
      </c>
      <c r="E15" s="430">
        <f>SUM(E16:E17)</f>
        <v>0</v>
      </c>
      <c r="F15" s="430">
        <f>SUM(F16:F17)</f>
        <v>0</v>
      </c>
      <c r="G15" s="433">
        <f t="shared" si="0"/>
        <v>0</v>
      </c>
    </row>
    <row r="16" spans="1:7">
      <c r="A16" s="444" t="s">
        <v>1366</v>
      </c>
      <c r="B16" s="430"/>
      <c r="C16" s="433"/>
      <c r="D16" s="433"/>
      <c r="E16" s="433"/>
      <c r="F16" s="433"/>
      <c r="G16" s="433">
        <f t="shared" si="0"/>
        <v>0</v>
      </c>
    </row>
    <row r="17" spans="1:7">
      <c r="A17" s="444" t="s">
        <v>1365</v>
      </c>
      <c r="B17" s="430"/>
      <c r="C17" s="433"/>
      <c r="D17" s="433"/>
      <c r="E17" s="433"/>
      <c r="F17" s="433"/>
      <c r="G17" s="433">
        <f t="shared" si="0"/>
        <v>0</v>
      </c>
    </row>
    <row r="18" spans="1:7">
      <c r="A18" s="426" t="s">
        <v>1364</v>
      </c>
      <c r="B18" s="430"/>
      <c r="C18" s="433"/>
      <c r="D18" s="433"/>
      <c r="E18" s="433"/>
      <c r="F18" s="433"/>
      <c r="G18" s="433">
        <f t="shared" si="0"/>
        <v>0</v>
      </c>
    </row>
    <row r="19" spans="1:7">
      <c r="A19" s="445"/>
      <c r="B19" s="430"/>
      <c r="C19" s="433"/>
      <c r="D19" s="433"/>
      <c r="E19" s="433"/>
      <c r="F19" s="433"/>
      <c r="G19" s="433"/>
    </row>
    <row r="20" spans="1:7">
      <c r="A20" s="443" t="s">
        <v>1374</v>
      </c>
      <c r="B20" s="430">
        <f>B21+B22+B23+B26+B27+B30</f>
        <v>900000</v>
      </c>
      <c r="C20" s="433">
        <f>C21+C22+C23+C26+C27+C30</f>
        <v>-100000</v>
      </c>
      <c r="D20" s="433">
        <f>D21+D22+D23+D26+D27+D30</f>
        <v>800000</v>
      </c>
      <c r="E20" s="433">
        <f>E21+E22+E23+E26+E27+E30</f>
        <v>773288.72</v>
      </c>
      <c r="F20" s="433">
        <f>F21+F22+F23+F26+F27+F30</f>
        <v>773288.72</v>
      </c>
      <c r="G20" s="433">
        <f t="shared" ref="G20:G31" si="1">D20-E20</f>
        <v>26711.280000000028</v>
      </c>
    </row>
    <row r="21" spans="1:7">
      <c r="A21" s="426" t="s">
        <v>1373</v>
      </c>
      <c r="B21" s="424">
        <v>900000</v>
      </c>
      <c r="C21" s="423">
        <v>-100000</v>
      </c>
      <c r="D21" s="423">
        <f>+B21+C21</f>
        <v>800000</v>
      </c>
      <c r="E21" s="423">
        <v>773288.72</v>
      </c>
      <c r="F21" s="423">
        <v>773288.72</v>
      </c>
      <c r="G21" s="423">
        <f t="shared" si="1"/>
        <v>26711.280000000028</v>
      </c>
    </row>
    <row r="22" spans="1:7">
      <c r="A22" s="426" t="s">
        <v>1372</v>
      </c>
      <c r="B22" s="430"/>
      <c r="C22" s="433"/>
      <c r="D22" s="433"/>
      <c r="E22" s="433"/>
      <c r="F22" s="433"/>
      <c r="G22" s="433">
        <f t="shared" si="1"/>
        <v>0</v>
      </c>
    </row>
    <row r="23" spans="1:7">
      <c r="A23" s="426" t="s">
        <v>1371</v>
      </c>
      <c r="B23" s="430">
        <f>SUM(B24:B25)</f>
        <v>0</v>
      </c>
      <c r="C23" s="430">
        <f>SUM(C24:C25)</f>
        <v>0</v>
      </c>
      <c r="D23" s="430">
        <f>SUM(D24:D25)</f>
        <v>0</v>
      </c>
      <c r="E23" s="430">
        <f>SUM(E24:E25)</f>
        <v>0</v>
      </c>
      <c r="F23" s="430">
        <f>SUM(F24:F25)</f>
        <v>0</v>
      </c>
      <c r="G23" s="433">
        <f t="shared" si="1"/>
        <v>0</v>
      </c>
    </row>
    <row r="24" spans="1:7">
      <c r="A24" s="444" t="s">
        <v>1370</v>
      </c>
      <c r="B24" s="430"/>
      <c r="C24" s="433"/>
      <c r="D24" s="433"/>
      <c r="E24" s="433"/>
      <c r="F24" s="433"/>
      <c r="G24" s="433">
        <f t="shared" si="1"/>
        <v>0</v>
      </c>
    </row>
    <row r="25" spans="1:7">
      <c r="A25" s="444" t="s">
        <v>1369</v>
      </c>
      <c r="B25" s="430"/>
      <c r="C25" s="433"/>
      <c r="D25" s="433"/>
      <c r="E25" s="433"/>
      <c r="F25" s="433"/>
      <c r="G25" s="433">
        <f t="shared" si="1"/>
        <v>0</v>
      </c>
    </row>
    <row r="26" spans="1:7">
      <c r="A26" s="426" t="s">
        <v>1368</v>
      </c>
      <c r="B26" s="430"/>
      <c r="C26" s="433"/>
      <c r="D26" s="433"/>
      <c r="E26" s="433"/>
      <c r="F26" s="433"/>
      <c r="G26" s="433">
        <f t="shared" si="1"/>
        <v>0</v>
      </c>
    </row>
    <row r="27" spans="1:7" ht="21">
      <c r="A27" s="426" t="s">
        <v>1367</v>
      </c>
      <c r="B27" s="430">
        <f>SUM(B28:B29)</f>
        <v>0</v>
      </c>
      <c r="C27" s="430">
        <f>SUM(C28:C29)</f>
        <v>0</v>
      </c>
      <c r="D27" s="430">
        <f>SUM(D28:D29)</f>
        <v>0</v>
      </c>
      <c r="E27" s="430">
        <f>SUM(E28:E29)</f>
        <v>0</v>
      </c>
      <c r="F27" s="430">
        <f>SUM(F28:F29)</f>
        <v>0</v>
      </c>
      <c r="G27" s="433">
        <f t="shared" si="1"/>
        <v>0</v>
      </c>
    </row>
    <row r="28" spans="1:7">
      <c r="A28" s="444" t="s">
        <v>1366</v>
      </c>
      <c r="B28" s="430"/>
      <c r="C28" s="433"/>
      <c r="D28" s="433"/>
      <c r="E28" s="433"/>
      <c r="F28" s="433"/>
      <c r="G28" s="433">
        <f t="shared" si="1"/>
        <v>0</v>
      </c>
    </row>
    <row r="29" spans="1:7">
      <c r="A29" s="444" t="s">
        <v>1365</v>
      </c>
      <c r="B29" s="430"/>
      <c r="C29" s="433"/>
      <c r="D29" s="433"/>
      <c r="E29" s="433"/>
      <c r="F29" s="433"/>
      <c r="G29" s="433">
        <f t="shared" si="1"/>
        <v>0</v>
      </c>
    </row>
    <row r="30" spans="1:7">
      <c r="A30" s="426" t="s">
        <v>1364</v>
      </c>
      <c r="B30" s="430"/>
      <c r="C30" s="433"/>
      <c r="D30" s="433"/>
      <c r="E30" s="433"/>
      <c r="F30" s="433"/>
      <c r="G30" s="433">
        <f t="shared" si="1"/>
        <v>0</v>
      </c>
    </row>
    <row r="31" spans="1:7">
      <c r="A31" s="443" t="s">
        <v>1363</v>
      </c>
      <c r="B31" s="430">
        <f>B8+B20</f>
        <v>12595000</v>
      </c>
      <c r="C31" s="430">
        <f>C8+C20</f>
        <v>-100000</v>
      </c>
      <c r="D31" s="430">
        <f>D8+D20</f>
        <v>12495000</v>
      </c>
      <c r="E31" s="430">
        <f>E8+E20</f>
        <v>12224920.91</v>
      </c>
      <c r="F31" s="430">
        <f>F8+F20</f>
        <v>12224920.91</v>
      </c>
      <c r="G31" s="433">
        <f t="shared" si="1"/>
        <v>270079.08999999985</v>
      </c>
    </row>
    <row r="32" spans="1:7" ht="15.75" thickBot="1">
      <c r="A32" s="442"/>
      <c r="B32" s="432"/>
      <c r="C32" s="431"/>
      <c r="D32" s="431"/>
      <c r="E32" s="431"/>
      <c r="F32" s="431"/>
      <c r="G32" s="431"/>
    </row>
  </sheetData>
  <mergeCells count="8">
    <mergeCell ref="A6:A7"/>
    <mergeCell ref="B6:F6"/>
    <mergeCell ref="G6:G7"/>
    <mergeCell ref="A1:G1"/>
    <mergeCell ref="A2:G2"/>
    <mergeCell ref="A3:G3"/>
    <mergeCell ref="A4:G4"/>
    <mergeCell ref="A5:G5"/>
  </mergeCells>
  <printOptions horizontalCentered="1"/>
  <pageMargins left="0.70866141732283472" right="0.70866141732283472" top="0.74803149606299213" bottom="0.74803149606299213" header="0.31496062992125984" footer="0.31496062992125984"/>
  <pageSetup scale="80" fitToHeight="0" orientation="landscape" r:id="rId1"/>
  <headerFooter>
    <oddFooter>&amp;C“Bajo protesta de decir verdad declaramos que los Estados Financieros y sus notas, son razonablemente correctos y son responsabilidad del emisor”</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E69F9-DAE5-4688-BD66-1403CE4B0BAB}">
  <sheetPr>
    <pageSetUpPr fitToPage="1"/>
  </sheetPr>
  <dimension ref="B3:E38"/>
  <sheetViews>
    <sheetView zoomScale="85" zoomScaleNormal="85" workbookViewId="0">
      <selection activeCell="C8" sqref="C8:C9"/>
    </sheetView>
  </sheetViews>
  <sheetFormatPr defaultColWidth="11.43359375" defaultRowHeight="10.5"/>
  <cols>
    <col min="1" max="1" width="11.43359375" style="934"/>
    <col min="2" max="2" width="70.0859375" style="934" customWidth="1"/>
    <col min="3" max="4" width="18.4296875" style="934" customWidth="1"/>
    <col min="5" max="5" width="13.31640625" style="935" customWidth="1"/>
    <col min="6" max="16384" width="11.43359375" style="934"/>
  </cols>
  <sheetData>
    <row r="3" spans="2:5" ht="11.25" thickBot="1"/>
    <row r="4" spans="2:5" s="937" customFormat="1" ht="20.25" customHeight="1">
      <c r="B4" s="1243" t="s">
        <v>1591</v>
      </c>
      <c r="C4" s="1244"/>
      <c r="D4" s="1245"/>
      <c r="E4" s="936"/>
    </row>
    <row r="5" spans="2:5" s="937" customFormat="1" ht="20.25" customHeight="1">
      <c r="B5" s="1246" t="s">
        <v>2257</v>
      </c>
      <c r="C5" s="1247"/>
      <c r="D5" s="1248"/>
      <c r="E5" s="936"/>
    </row>
    <row r="6" spans="2:5" s="937" customFormat="1" ht="20.25" customHeight="1" thickBot="1">
      <c r="B6" s="1249" t="s">
        <v>1089</v>
      </c>
      <c r="C6" s="1250"/>
      <c r="D6" s="1251"/>
      <c r="E6" s="936"/>
    </row>
    <row r="7" spans="2:5" ht="11.25" thickBot="1">
      <c r="B7" s="938"/>
      <c r="C7" s="938"/>
      <c r="D7" s="938"/>
    </row>
    <row r="8" spans="2:5" ht="15">
      <c r="B8" s="1252" t="s">
        <v>2258</v>
      </c>
      <c r="C8" s="1254">
        <v>2023</v>
      </c>
      <c r="D8" s="1254">
        <v>2024</v>
      </c>
      <c r="E8" s="939"/>
    </row>
    <row r="9" spans="2:5" ht="15.75" thickBot="1">
      <c r="B9" s="1253"/>
      <c r="C9" s="1255"/>
      <c r="D9" s="1255"/>
      <c r="E9" s="939"/>
    </row>
    <row r="10" spans="2:5" ht="15">
      <c r="B10" s="940"/>
      <c r="C10" s="941"/>
      <c r="D10" s="941"/>
      <c r="E10" s="939"/>
    </row>
    <row r="11" spans="2:5" ht="15">
      <c r="B11" s="942" t="s">
        <v>2259</v>
      </c>
      <c r="C11" s="943">
        <f>SUM(C12:C23)</f>
        <v>34530500</v>
      </c>
      <c r="D11" s="943">
        <f>SUM(D12:D23)</f>
        <v>35667975</v>
      </c>
      <c r="E11" s="939"/>
    </row>
    <row r="12" spans="2:5" ht="15">
      <c r="B12" s="944" t="s">
        <v>2260</v>
      </c>
      <c r="C12" s="945">
        <f>+'[5]PTO INGRESOS 2023'!G8</f>
        <v>1505000</v>
      </c>
      <c r="D12" s="945">
        <v>1557675</v>
      </c>
      <c r="E12" s="939"/>
    </row>
    <row r="13" spans="2:5" ht="15">
      <c r="B13" s="944" t="s">
        <v>2261</v>
      </c>
      <c r="C13" s="945">
        <v>0</v>
      </c>
      <c r="D13" s="945">
        <f t="shared" ref="D13:D23" si="0">+C13*1.025</f>
        <v>0</v>
      </c>
      <c r="E13" s="939"/>
    </row>
    <row r="14" spans="2:5" ht="15">
      <c r="B14" s="944" t="s">
        <v>2262</v>
      </c>
      <c r="C14" s="945">
        <v>0</v>
      </c>
      <c r="D14" s="945">
        <f t="shared" si="0"/>
        <v>0</v>
      </c>
      <c r="E14" s="939"/>
    </row>
    <row r="15" spans="2:5" ht="15">
      <c r="B15" s="944" t="s">
        <v>2263</v>
      </c>
      <c r="C15" s="945">
        <f>+'[5]PTO INGRESOS 2023'!G28</f>
        <v>347500</v>
      </c>
      <c r="D15" s="945">
        <v>360600</v>
      </c>
      <c r="E15" s="939"/>
    </row>
    <row r="16" spans="2:5" ht="15">
      <c r="B16" s="944" t="s">
        <v>2264</v>
      </c>
      <c r="C16" s="945">
        <f>+'[5]PTO INGRESOS 2023'!G52</f>
        <v>33000</v>
      </c>
      <c r="D16" s="945">
        <v>34200</v>
      </c>
      <c r="E16" s="939"/>
    </row>
    <row r="17" spans="2:5" ht="15">
      <c r="B17" s="944" t="s">
        <v>2265</v>
      </c>
      <c r="C17" s="945">
        <f>+'[5]PTO INGRESOS 2023'!G57</f>
        <v>15000</v>
      </c>
      <c r="D17" s="945">
        <v>15500</v>
      </c>
      <c r="E17" s="939"/>
    </row>
    <row r="18" spans="2:5" ht="15">
      <c r="B18" s="944" t="s">
        <v>2266</v>
      </c>
      <c r="C18" s="945">
        <v>0</v>
      </c>
      <c r="D18" s="945">
        <f t="shared" si="0"/>
        <v>0</v>
      </c>
      <c r="E18" s="939"/>
    </row>
    <row r="19" spans="2:5" ht="15">
      <c r="B19" s="944" t="s">
        <v>2267</v>
      </c>
      <c r="C19" s="945">
        <f>+'[5]PTO INGRESOS 2023'!F64</f>
        <v>32630000</v>
      </c>
      <c r="D19" s="945">
        <v>33700000</v>
      </c>
      <c r="E19" s="939"/>
    </row>
    <row r="20" spans="2:5" ht="15">
      <c r="B20" s="944" t="s">
        <v>2268</v>
      </c>
      <c r="C20" s="945">
        <v>0</v>
      </c>
      <c r="D20" s="945">
        <f t="shared" si="0"/>
        <v>0</v>
      </c>
      <c r="E20" s="939"/>
    </row>
    <row r="21" spans="2:5" ht="15">
      <c r="B21" s="944" t="s">
        <v>2269</v>
      </c>
      <c r="C21" s="945">
        <v>0</v>
      </c>
      <c r="D21" s="945">
        <f t="shared" si="0"/>
        <v>0</v>
      </c>
      <c r="E21" s="939"/>
    </row>
    <row r="22" spans="2:5" ht="15">
      <c r="B22" s="944" t="s">
        <v>2270</v>
      </c>
      <c r="C22" s="945">
        <v>0</v>
      </c>
      <c r="D22" s="945">
        <f t="shared" si="0"/>
        <v>0</v>
      </c>
      <c r="E22" s="939"/>
    </row>
    <row r="23" spans="2:5" ht="15">
      <c r="B23" s="944" t="s">
        <v>2271</v>
      </c>
      <c r="C23" s="945">
        <v>0</v>
      </c>
      <c r="D23" s="945">
        <f t="shared" si="0"/>
        <v>0</v>
      </c>
      <c r="E23" s="939"/>
    </row>
    <row r="24" spans="2:5" ht="15">
      <c r="B24" s="942" t="s">
        <v>2272</v>
      </c>
      <c r="C24" s="943">
        <f>SUM(C25:C29)</f>
        <v>12976900</v>
      </c>
      <c r="D24" s="943">
        <f>SUM(D25:D29)</f>
        <v>13400000</v>
      </c>
      <c r="E24" s="939"/>
    </row>
    <row r="25" spans="2:5" ht="15">
      <c r="B25" s="944" t="s">
        <v>2273</v>
      </c>
      <c r="C25" s="945">
        <f>+'[5]PTO INGRESOS 2023'!F70</f>
        <v>12976900</v>
      </c>
      <c r="D25" s="945">
        <v>13400000</v>
      </c>
      <c r="E25" s="939"/>
    </row>
    <row r="26" spans="2:5" ht="15">
      <c r="B26" s="944" t="s">
        <v>2274</v>
      </c>
      <c r="C26" s="945">
        <v>0</v>
      </c>
      <c r="D26" s="945">
        <v>0</v>
      </c>
      <c r="E26" s="939"/>
    </row>
    <row r="27" spans="2:5" ht="15">
      <c r="B27" s="944" t="s">
        <v>2275</v>
      </c>
      <c r="C27" s="945">
        <v>0</v>
      </c>
      <c r="D27" s="945">
        <v>0</v>
      </c>
      <c r="E27" s="939"/>
    </row>
    <row r="28" spans="2:5" ht="15">
      <c r="B28" s="944" t="s">
        <v>2276</v>
      </c>
      <c r="C28" s="945">
        <v>0</v>
      </c>
      <c r="D28" s="945">
        <v>0</v>
      </c>
      <c r="E28" s="939"/>
    </row>
    <row r="29" spans="2:5" ht="15">
      <c r="B29" s="944" t="s">
        <v>2277</v>
      </c>
      <c r="C29" s="945">
        <v>0</v>
      </c>
      <c r="D29" s="945">
        <v>0</v>
      </c>
      <c r="E29" s="939"/>
    </row>
    <row r="30" spans="2:5" ht="15">
      <c r="B30" s="942" t="s">
        <v>2278</v>
      </c>
      <c r="C30" s="943">
        <v>0</v>
      </c>
      <c r="D30" s="943">
        <v>0</v>
      </c>
      <c r="E30" s="939"/>
    </row>
    <row r="31" spans="2:5" ht="15">
      <c r="B31" s="944" t="s">
        <v>2279</v>
      </c>
      <c r="C31" s="945">
        <v>0</v>
      </c>
      <c r="D31" s="945">
        <v>0</v>
      </c>
      <c r="E31" s="939"/>
    </row>
    <row r="32" spans="2:5" ht="15">
      <c r="B32" s="940"/>
      <c r="C32" s="945"/>
      <c r="D32" s="945"/>
      <c r="E32" s="939"/>
    </row>
    <row r="33" spans="2:5" ht="15">
      <c r="B33" s="942" t="s">
        <v>2280</v>
      </c>
      <c r="C33" s="943">
        <f>+C11+C24+C30</f>
        <v>47507400</v>
      </c>
      <c r="D33" s="943">
        <f>+D11+D24+D30</f>
        <v>49067975</v>
      </c>
      <c r="E33" s="939"/>
    </row>
    <row r="34" spans="2:5" ht="15">
      <c r="B34" s="946" t="s">
        <v>1189</v>
      </c>
      <c r="C34" s="941"/>
      <c r="D34" s="941"/>
      <c r="E34" s="939"/>
    </row>
    <row r="35" spans="2:5" ht="21.75">
      <c r="B35" s="947" t="s">
        <v>2281</v>
      </c>
      <c r="C35" s="941"/>
      <c r="D35" s="941"/>
      <c r="E35" s="939"/>
    </row>
    <row r="36" spans="2:5" ht="21.75">
      <c r="B36" s="947" t="s">
        <v>2282</v>
      </c>
      <c r="C36" s="941"/>
      <c r="D36" s="941"/>
      <c r="E36" s="939"/>
    </row>
    <row r="37" spans="2:5" ht="15">
      <c r="B37" s="946" t="s">
        <v>2283</v>
      </c>
      <c r="C37" s="941"/>
      <c r="D37" s="941"/>
      <c r="E37" s="939"/>
    </row>
    <row r="38" spans="2:5" ht="15.75" thickBot="1">
      <c r="B38" s="948"/>
      <c r="C38" s="949"/>
      <c r="D38" s="949"/>
      <c r="E38" s="939"/>
    </row>
  </sheetData>
  <mergeCells count="6">
    <mergeCell ref="B4:D4"/>
    <mergeCell ref="B5:D5"/>
    <mergeCell ref="B6:D6"/>
    <mergeCell ref="B8:B9"/>
    <mergeCell ref="C8:C9"/>
    <mergeCell ref="D8:D9"/>
  </mergeCells>
  <pageMargins left="0.55118110236220474" right="0.39370078740157483" top="0.55000000000000004" bottom="0.74803149606299213" header="0.31496062992125984" footer="0.31496062992125984"/>
  <pageSetup scale="83" orientation="portrait" horizontalDpi="300" verticalDpi="300" r:id="rId1"/>
  <headerFooter>
    <oddHeader>&amp;LLey de Disciplina Financiera&amp;RLDF 7a)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31"/>
  <sheetViews>
    <sheetView zoomScaleNormal="100" workbookViewId="0">
      <selection activeCell="A27" sqref="A26:A27"/>
    </sheetView>
  </sheetViews>
  <sheetFormatPr defaultColWidth="11.43359375" defaultRowHeight="12.75" customHeight="1"/>
  <cols>
    <col min="1" max="1" width="47.484375" style="3" customWidth="1"/>
    <col min="2" max="6" width="18.5625" style="68" customWidth="1"/>
    <col min="7" max="7" width="14.390625" style="3" customWidth="1"/>
    <col min="8" max="8" width="11.43359375" style="3"/>
    <col min="9" max="9" width="11.8359375" style="3" customWidth="1"/>
    <col min="10" max="10" width="12.10546875" style="3" customWidth="1"/>
    <col min="11" max="11" width="15.6015625" style="3" bestFit="1" customWidth="1"/>
    <col min="12" max="16384" width="11.43359375" style="3"/>
  </cols>
  <sheetData>
    <row r="1" spans="1:11" ht="12.75" customHeight="1">
      <c r="K1" s="16"/>
    </row>
    <row r="2" spans="1:11" ht="12.75" customHeight="1">
      <c r="A2" s="999" t="s">
        <v>1591</v>
      </c>
      <c r="B2" s="999"/>
      <c r="C2" s="999"/>
      <c r="D2" s="999"/>
      <c r="E2" s="999"/>
      <c r="F2" s="999"/>
      <c r="G2" s="61"/>
      <c r="H2" s="61"/>
      <c r="I2" s="61"/>
      <c r="J2" s="61"/>
      <c r="K2" s="32"/>
    </row>
    <row r="3" spans="1:11" ht="12.75" customHeight="1">
      <c r="A3" s="999" t="s">
        <v>243</v>
      </c>
      <c r="B3" s="999"/>
      <c r="C3" s="999"/>
      <c r="D3" s="999"/>
      <c r="E3" s="999"/>
      <c r="F3" s="999"/>
      <c r="G3" s="62"/>
      <c r="H3" s="62"/>
      <c r="I3" s="62"/>
      <c r="J3" s="62"/>
      <c r="K3" s="32"/>
    </row>
    <row r="4" spans="1:11" ht="12.75" customHeight="1">
      <c r="A4" s="999" t="s">
        <v>1593</v>
      </c>
      <c r="B4" s="999"/>
      <c r="C4" s="999"/>
      <c r="D4" s="999"/>
      <c r="E4" s="999"/>
      <c r="F4" s="999"/>
      <c r="G4" s="61"/>
      <c r="H4" s="61"/>
      <c r="I4" s="61"/>
      <c r="J4" s="61"/>
      <c r="K4" s="61"/>
    </row>
    <row r="5" spans="1:11" ht="14.25">
      <c r="A5" s="1000" t="s">
        <v>529</v>
      </c>
      <c r="B5" s="1000"/>
      <c r="C5" s="1000"/>
      <c r="D5" s="1000"/>
      <c r="E5" s="1000"/>
      <c r="F5" s="1000"/>
      <c r="G5" s="63"/>
      <c r="H5" s="63"/>
      <c r="I5" s="63"/>
      <c r="J5" s="63"/>
      <c r="K5" s="63"/>
    </row>
    <row r="6" spans="1:11" ht="12.75" customHeight="1">
      <c r="F6" s="545"/>
    </row>
    <row r="7" spans="1:11" s="540" customFormat="1" ht="9.75" customHeight="1">
      <c r="A7" s="1011" t="s">
        <v>244</v>
      </c>
      <c r="B7" s="1012" t="s">
        <v>245</v>
      </c>
      <c r="C7" s="1012" t="s">
        <v>246</v>
      </c>
      <c r="D7" s="1012" t="s">
        <v>247</v>
      </c>
      <c r="E7" s="1012" t="s">
        <v>248</v>
      </c>
      <c r="F7" s="1012" t="s">
        <v>249</v>
      </c>
      <c r="G7" s="1008"/>
      <c r="H7" s="1008"/>
      <c r="I7" s="1008"/>
      <c r="J7" s="1008"/>
      <c r="K7" s="1008"/>
    </row>
    <row r="8" spans="1:11" s="540" customFormat="1" ht="9.75" customHeight="1">
      <c r="A8" s="1011"/>
      <c r="B8" s="1013"/>
      <c r="C8" s="1013"/>
      <c r="D8" s="1013"/>
      <c r="E8" s="1013"/>
      <c r="F8" s="1013"/>
      <c r="G8" s="1008"/>
      <c r="H8" s="1008"/>
      <c r="I8" s="1008"/>
      <c r="J8" s="1008"/>
      <c r="K8" s="1008"/>
    </row>
    <row r="9" spans="1:11" s="540" customFormat="1" ht="9.75" customHeight="1">
      <c r="A9" s="1011"/>
      <c r="B9" s="1013"/>
      <c r="C9" s="1013"/>
      <c r="D9" s="1013"/>
      <c r="E9" s="1013"/>
      <c r="F9" s="1013"/>
      <c r="G9" s="1008"/>
      <c r="H9" s="1008"/>
      <c r="I9" s="1008"/>
      <c r="J9" s="1008"/>
      <c r="K9" s="1008"/>
    </row>
    <row r="10" spans="1:11" s="540" customFormat="1" ht="15.75" customHeight="1">
      <c r="A10" s="1011"/>
      <c r="B10" s="95">
        <v>1</v>
      </c>
      <c r="C10" s="95">
        <v>2</v>
      </c>
      <c r="D10" s="95">
        <v>3</v>
      </c>
      <c r="E10" s="95" t="s">
        <v>250</v>
      </c>
      <c r="F10" s="95" t="s">
        <v>251</v>
      </c>
      <c r="G10" s="1008"/>
      <c r="H10" s="1008"/>
      <c r="I10" s="1008"/>
      <c r="J10" s="1008"/>
      <c r="K10" s="1008"/>
    </row>
    <row r="11" spans="1:11" s="65" customFormat="1" ht="14.25" customHeight="1">
      <c r="A11" s="72" t="s">
        <v>1</v>
      </c>
      <c r="B11" s="610">
        <f>+B12+B21</f>
        <v>14094861.359999998</v>
      </c>
      <c r="C11" s="610">
        <f t="shared" ref="C11:D11" si="0">+C12+C21</f>
        <v>103076313.06999999</v>
      </c>
      <c r="D11" s="610">
        <f t="shared" si="0"/>
        <v>103016611.90000001</v>
      </c>
      <c r="E11" s="610">
        <f>+E12+E21</f>
        <v>14154562.530000001</v>
      </c>
      <c r="F11" s="611">
        <f>+E11-B11</f>
        <v>59701.170000003651</v>
      </c>
      <c r="G11" s="64"/>
      <c r="H11" s="64"/>
      <c r="I11" s="64"/>
      <c r="J11" s="64"/>
      <c r="K11" s="64"/>
    </row>
    <row r="12" spans="1:11" s="67" customFormat="1">
      <c r="A12" s="74" t="s">
        <v>3</v>
      </c>
      <c r="B12" s="587">
        <f>SUM(B13:B19)</f>
        <v>48567.45</v>
      </c>
      <c r="C12" s="587">
        <f>SUM(C13:C19)</f>
        <v>89786349.439999998</v>
      </c>
      <c r="D12" s="587">
        <f t="shared" ref="D12" si="1">SUM(D13:D19)</f>
        <v>89753159.329999998</v>
      </c>
      <c r="E12" s="613">
        <f>+B12+C12-D12</f>
        <v>81757.560000002384</v>
      </c>
      <c r="F12" s="613">
        <f t="shared" ref="F12:F19" si="2">+E12-B12</f>
        <v>33190.110000002387</v>
      </c>
      <c r="G12" s="66"/>
      <c r="H12" s="66"/>
      <c r="I12" s="66"/>
      <c r="J12" s="66"/>
      <c r="K12" s="64"/>
    </row>
    <row r="13" spans="1:11" s="67" customFormat="1">
      <c r="A13" s="75" t="s">
        <v>6</v>
      </c>
      <c r="B13" s="585">
        <v>35667.99</v>
      </c>
      <c r="C13" s="612">
        <v>45624349.060000002</v>
      </c>
      <c r="D13" s="612">
        <v>45625112.969999999</v>
      </c>
      <c r="E13" s="612">
        <f t="shared" ref="E13:E19" si="3">+B13+C13-D13</f>
        <v>34904.080000005662</v>
      </c>
      <c r="F13" s="612">
        <f t="shared" si="2"/>
        <v>-763.90999999433552</v>
      </c>
      <c r="G13" s="66"/>
      <c r="H13" s="66"/>
      <c r="I13" s="66"/>
      <c r="J13" s="66"/>
      <c r="K13" s="64"/>
    </row>
    <row r="14" spans="1:11" s="67" customFormat="1">
      <c r="A14" s="86" t="s">
        <v>10</v>
      </c>
      <c r="B14" s="585">
        <v>12899.42</v>
      </c>
      <c r="C14" s="612">
        <v>44162000.380000003</v>
      </c>
      <c r="D14" s="612">
        <v>44128046.359999999</v>
      </c>
      <c r="E14" s="612">
        <f t="shared" si="3"/>
        <v>46853.440000005066</v>
      </c>
      <c r="F14" s="612">
        <f t="shared" si="2"/>
        <v>33954.020000005068</v>
      </c>
      <c r="G14" s="66"/>
      <c r="H14" s="66"/>
      <c r="I14" s="66"/>
      <c r="J14" s="66"/>
      <c r="K14" s="64"/>
    </row>
    <row r="15" spans="1:11" s="68" customFormat="1">
      <c r="A15" s="86" t="s">
        <v>14</v>
      </c>
      <c r="B15" s="585">
        <v>0.04</v>
      </c>
      <c r="C15" s="585">
        <v>0</v>
      </c>
      <c r="D15" s="585">
        <v>0</v>
      </c>
      <c r="E15" s="612">
        <f t="shared" si="3"/>
        <v>0.04</v>
      </c>
      <c r="F15" s="585">
        <f t="shared" si="2"/>
        <v>0</v>
      </c>
    </row>
    <row r="16" spans="1:11" s="68" customFormat="1">
      <c r="A16" s="86" t="s">
        <v>18</v>
      </c>
      <c r="B16" s="585">
        <v>0</v>
      </c>
      <c r="C16" s="585">
        <v>0</v>
      </c>
      <c r="D16" s="585">
        <v>0</v>
      </c>
      <c r="E16" s="612">
        <f t="shared" si="3"/>
        <v>0</v>
      </c>
      <c r="F16" s="585">
        <f t="shared" si="2"/>
        <v>0</v>
      </c>
    </row>
    <row r="17" spans="1:6" s="68" customFormat="1">
      <c r="A17" s="87" t="s">
        <v>22</v>
      </c>
      <c r="B17" s="585">
        <v>0</v>
      </c>
      <c r="C17" s="585">
        <v>0</v>
      </c>
      <c r="D17" s="585">
        <v>0</v>
      </c>
      <c r="E17" s="612">
        <f t="shared" si="3"/>
        <v>0</v>
      </c>
      <c r="F17" s="585">
        <f t="shared" si="2"/>
        <v>0</v>
      </c>
    </row>
    <row r="18" spans="1:6" s="68" customFormat="1">
      <c r="A18" s="87" t="s">
        <v>26</v>
      </c>
      <c r="B18" s="585">
        <v>0</v>
      </c>
      <c r="C18" s="585">
        <v>0</v>
      </c>
      <c r="D18" s="585">
        <v>0</v>
      </c>
      <c r="E18" s="612">
        <f t="shared" si="3"/>
        <v>0</v>
      </c>
      <c r="F18" s="585">
        <f t="shared" si="2"/>
        <v>0</v>
      </c>
    </row>
    <row r="19" spans="1:6" s="68" customFormat="1">
      <c r="A19" s="76" t="s">
        <v>30</v>
      </c>
      <c r="B19" s="585">
        <v>0</v>
      </c>
      <c r="C19" s="585">
        <v>0</v>
      </c>
      <c r="D19" s="585">
        <v>0</v>
      </c>
      <c r="E19" s="612">
        <f t="shared" si="3"/>
        <v>0</v>
      </c>
      <c r="F19" s="585">
        <f t="shared" si="2"/>
        <v>0</v>
      </c>
    </row>
    <row r="20" spans="1:6" s="68" customFormat="1">
      <c r="A20" s="77"/>
      <c r="B20" s="585"/>
      <c r="C20" s="585"/>
      <c r="D20" s="585"/>
      <c r="E20" s="585"/>
      <c r="F20" s="585"/>
    </row>
    <row r="21" spans="1:6" s="68" customFormat="1">
      <c r="A21" s="78" t="s">
        <v>37</v>
      </c>
      <c r="B21" s="587">
        <f>SUM(B22:B30)</f>
        <v>14046293.909999998</v>
      </c>
      <c r="C21" s="587">
        <f t="shared" ref="C21:D21" si="4">SUM(C22:C30)</f>
        <v>13289963.630000003</v>
      </c>
      <c r="D21" s="587">
        <f t="shared" si="4"/>
        <v>13263452.57</v>
      </c>
      <c r="E21" s="587">
        <f>+B21+C21-D21</f>
        <v>14072804.969999999</v>
      </c>
      <c r="F21" s="587">
        <f>+E21-B21</f>
        <v>26511.060000000522</v>
      </c>
    </row>
    <row r="22" spans="1:6" s="68" customFormat="1">
      <c r="A22" s="76" t="s">
        <v>40</v>
      </c>
      <c r="B22" s="585">
        <v>0</v>
      </c>
      <c r="C22" s="585">
        <v>0</v>
      </c>
      <c r="D22" s="585"/>
      <c r="E22" s="585">
        <f>+B22+C22-D22</f>
        <v>0</v>
      </c>
      <c r="F22" s="585">
        <f>+E22-B22</f>
        <v>0</v>
      </c>
    </row>
    <row r="23" spans="1:6" s="68" customFormat="1">
      <c r="A23" s="79" t="s">
        <v>44</v>
      </c>
      <c r="B23" s="585">
        <v>0</v>
      </c>
      <c r="C23" s="585">
        <v>0</v>
      </c>
      <c r="D23" s="585"/>
      <c r="E23" s="585">
        <f t="shared" ref="E23:E30" si="5">+B23+C23-D23</f>
        <v>0</v>
      </c>
      <c r="F23" s="585">
        <f t="shared" ref="F23:F30" si="6">+E23-B23</f>
        <v>0</v>
      </c>
    </row>
    <row r="24" spans="1:6" s="68" customFormat="1" ht="24">
      <c r="A24" s="79" t="s">
        <v>229</v>
      </c>
      <c r="B24" s="585">
        <v>13732977.42</v>
      </c>
      <c r="C24" s="585">
        <v>10945951.050000001</v>
      </c>
      <c r="D24" s="585">
        <v>10945951.050000001</v>
      </c>
      <c r="E24" s="585">
        <f t="shared" si="5"/>
        <v>13732977.419999998</v>
      </c>
      <c r="F24" s="585">
        <f t="shared" si="6"/>
        <v>0</v>
      </c>
    </row>
    <row r="25" spans="1:6" s="68" customFormat="1">
      <c r="A25" s="76" t="s">
        <v>52</v>
      </c>
      <c r="B25" s="585">
        <v>2423232.96</v>
      </c>
      <c r="C25" s="585">
        <v>220955.21</v>
      </c>
      <c r="D25" s="585">
        <v>110477.6</v>
      </c>
      <c r="E25" s="585">
        <f t="shared" si="5"/>
        <v>2533710.5699999998</v>
      </c>
      <c r="F25" s="585">
        <f t="shared" si="6"/>
        <v>110477.60999999987</v>
      </c>
    </row>
    <row r="26" spans="1:6" s="68" customFormat="1">
      <c r="A26" s="76" t="s">
        <v>56</v>
      </c>
      <c r="B26" s="585">
        <v>12600</v>
      </c>
      <c r="C26" s="585">
        <v>0</v>
      </c>
      <c r="D26" s="585">
        <v>0</v>
      </c>
      <c r="E26" s="585">
        <f t="shared" si="5"/>
        <v>12600</v>
      </c>
      <c r="F26" s="585">
        <f t="shared" si="6"/>
        <v>0</v>
      </c>
    </row>
    <row r="27" spans="1:6" s="68" customFormat="1" ht="24">
      <c r="A27" s="79" t="s">
        <v>252</v>
      </c>
      <c r="B27" s="585">
        <v>-2122516.4700000002</v>
      </c>
      <c r="C27" s="585">
        <v>2123057.37</v>
      </c>
      <c r="D27" s="585">
        <v>2207023.92</v>
      </c>
      <c r="E27" s="585">
        <f t="shared" si="5"/>
        <v>-2206483.02</v>
      </c>
      <c r="F27" s="585">
        <f t="shared" si="6"/>
        <v>-83966.549999999814</v>
      </c>
    </row>
    <row r="28" spans="1:6" s="68" customFormat="1">
      <c r="A28" s="79" t="s">
        <v>64</v>
      </c>
      <c r="B28" s="585">
        <v>0</v>
      </c>
      <c r="C28" s="585">
        <v>0</v>
      </c>
      <c r="D28" s="585">
        <v>0</v>
      </c>
      <c r="E28" s="585">
        <f t="shared" si="5"/>
        <v>0</v>
      </c>
      <c r="F28" s="585">
        <f t="shared" si="6"/>
        <v>0</v>
      </c>
    </row>
    <row r="29" spans="1:6" s="68" customFormat="1" ht="24">
      <c r="A29" s="79" t="s">
        <v>253</v>
      </c>
      <c r="B29" s="585">
        <v>0</v>
      </c>
      <c r="C29" s="585">
        <v>0</v>
      </c>
      <c r="D29" s="585">
        <v>0</v>
      </c>
      <c r="E29" s="585">
        <f t="shared" si="5"/>
        <v>0</v>
      </c>
      <c r="F29" s="585">
        <f t="shared" si="6"/>
        <v>0</v>
      </c>
    </row>
    <row r="30" spans="1:6" s="68" customFormat="1">
      <c r="A30" s="76" t="s">
        <v>68</v>
      </c>
      <c r="B30" s="585">
        <v>0</v>
      </c>
      <c r="C30" s="585">
        <v>0</v>
      </c>
      <c r="D30" s="585">
        <v>0</v>
      </c>
      <c r="E30" s="585">
        <f t="shared" si="5"/>
        <v>0</v>
      </c>
      <c r="F30" s="585">
        <f t="shared" si="6"/>
        <v>0</v>
      </c>
    </row>
    <row r="31" spans="1:6" ht="12.75" customHeight="1">
      <c r="A31" s="69"/>
      <c r="B31" s="586"/>
      <c r="C31" s="586"/>
      <c r="D31" s="586"/>
      <c r="E31" s="586"/>
      <c r="F31" s="586"/>
    </row>
    <row r="32" spans="1:6" ht="12.75" customHeight="1">
      <c r="A32" s="70"/>
    </row>
    <row r="33" spans="1:1" ht="12.75" customHeight="1">
      <c r="A33" s="70"/>
    </row>
    <row r="34" spans="1:1" ht="12.75" customHeight="1">
      <c r="A34" s="70"/>
    </row>
    <row r="35" spans="1:1" ht="12.75" customHeight="1">
      <c r="A35" s="70"/>
    </row>
    <row r="36" spans="1:1" ht="12.75" customHeight="1">
      <c r="A36" s="70"/>
    </row>
    <row r="37" spans="1:1" ht="12.75" customHeight="1">
      <c r="A37" s="70"/>
    </row>
    <row r="38" spans="1:1" ht="12.75" customHeight="1">
      <c r="A38" s="70"/>
    </row>
    <row r="39" spans="1:1" ht="12.75" customHeight="1">
      <c r="A39" s="70"/>
    </row>
    <row r="40" spans="1:1" ht="12.75" customHeight="1">
      <c r="A40" s="70"/>
    </row>
    <row r="41" spans="1:1" ht="12.75" customHeight="1">
      <c r="A41" s="71"/>
    </row>
    <row r="42" spans="1:1" ht="12.75" customHeight="1">
      <c r="A42" s="70"/>
    </row>
    <row r="43" spans="1:1" ht="12.75" customHeight="1">
      <c r="A43" s="70"/>
    </row>
    <row r="44" spans="1:1" ht="12.75" customHeight="1">
      <c r="A44" s="70"/>
    </row>
    <row r="45" spans="1:1" ht="26.25" customHeight="1">
      <c r="A45" s="70"/>
    </row>
    <row r="46" spans="1:1" ht="24" customHeight="1">
      <c r="A46" s="70"/>
    </row>
    <row r="47" spans="1:1" ht="12.75" customHeight="1">
      <c r="A47" s="70"/>
    </row>
    <row r="48" spans="1:1" ht="12.75" customHeight="1">
      <c r="A48" s="70"/>
    </row>
    <row r="49" spans="1:1" ht="12.75" customHeight="1">
      <c r="A49" s="70"/>
    </row>
    <row r="50" spans="1:1" ht="12.75" customHeight="1">
      <c r="A50" s="70"/>
    </row>
    <row r="51" spans="1:1" ht="12.75" customHeight="1">
      <c r="A51" s="70"/>
    </row>
    <row r="52" spans="1:1" ht="12.75" customHeight="1">
      <c r="A52" s="70"/>
    </row>
    <row r="53" spans="1:1" ht="12.75" customHeight="1">
      <c r="A53" s="70"/>
    </row>
    <row r="54" spans="1:1" ht="12.75" customHeight="1">
      <c r="A54" s="70"/>
    </row>
    <row r="55" spans="1:1" ht="12.75" customHeight="1">
      <c r="A55" s="70"/>
    </row>
    <row r="56" spans="1:1" ht="12.75" customHeight="1">
      <c r="A56" s="70"/>
    </row>
    <row r="57" spans="1:1" ht="12.75" customHeight="1">
      <c r="A57" s="70"/>
    </row>
    <row r="58" spans="1:1" ht="12.75" customHeight="1">
      <c r="A58" s="70"/>
    </row>
    <row r="59" spans="1:1" ht="12.75" customHeight="1">
      <c r="A59" s="70"/>
    </row>
    <row r="60" spans="1:1" ht="12.75" customHeight="1">
      <c r="A60" s="70"/>
    </row>
    <row r="61" spans="1:1" ht="12.75" customHeight="1">
      <c r="A61" s="70"/>
    </row>
    <row r="62" spans="1:1" ht="12.75" customHeight="1">
      <c r="A62" s="70"/>
    </row>
    <row r="63" spans="1:1" ht="12.75" customHeight="1">
      <c r="A63" s="70"/>
    </row>
    <row r="64" spans="1:1" ht="12.75" customHeight="1">
      <c r="A64" s="70"/>
    </row>
    <row r="65" spans="1:1" ht="12.75" customHeight="1">
      <c r="A65" s="70"/>
    </row>
    <row r="66" spans="1:1" ht="12.75" customHeight="1">
      <c r="A66" s="70"/>
    </row>
    <row r="67" spans="1:1" ht="12.75" customHeight="1">
      <c r="A67" s="70"/>
    </row>
    <row r="68" spans="1:1" ht="12.75" customHeight="1">
      <c r="A68" s="70"/>
    </row>
    <row r="69" spans="1:1" ht="12.75" customHeight="1">
      <c r="A69" s="70"/>
    </row>
    <row r="70" spans="1:1" ht="12.75" customHeight="1">
      <c r="A70" s="70"/>
    </row>
    <row r="71" spans="1:1" ht="12.75" customHeight="1">
      <c r="A71" s="70"/>
    </row>
    <row r="72" spans="1:1" ht="12.75" customHeight="1">
      <c r="A72" s="70"/>
    </row>
    <row r="73" spans="1:1" ht="12.75" customHeight="1">
      <c r="A73" s="70"/>
    </row>
    <row r="74" spans="1:1" ht="12.75" customHeight="1">
      <c r="A74" s="70"/>
    </row>
    <row r="75" spans="1:1" ht="12.75" customHeight="1">
      <c r="A75" s="70"/>
    </row>
    <row r="76" spans="1:1" ht="12.75" customHeight="1">
      <c r="A76" s="70"/>
    </row>
    <row r="77" spans="1:1" ht="12.75" customHeight="1">
      <c r="A77" s="70"/>
    </row>
    <row r="78" spans="1:1" ht="12.75" customHeight="1">
      <c r="A78" s="70"/>
    </row>
    <row r="79" spans="1:1" ht="12.75" customHeight="1">
      <c r="A79" s="70"/>
    </row>
    <row r="80" spans="1:1" ht="12.75" customHeight="1">
      <c r="A80" s="70"/>
    </row>
    <row r="81" spans="1:1" ht="12.75" customHeight="1">
      <c r="A81" s="70"/>
    </row>
    <row r="82" spans="1:1" ht="12.75" customHeight="1">
      <c r="A82" s="70"/>
    </row>
    <row r="83" spans="1:1" ht="12.75" customHeight="1">
      <c r="A83" s="70"/>
    </row>
    <row r="84" spans="1:1" ht="12.75" customHeight="1">
      <c r="A84" s="70"/>
    </row>
    <row r="85" spans="1:1" ht="12.75" customHeight="1">
      <c r="A85" s="70"/>
    </row>
    <row r="86" spans="1:1" ht="12.75" customHeight="1">
      <c r="A86" s="70"/>
    </row>
    <row r="87" spans="1:1" ht="12.75" customHeight="1">
      <c r="A87" s="70"/>
    </row>
    <row r="88" spans="1:1" ht="12.75" customHeight="1">
      <c r="A88" s="70"/>
    </row>
    <row r="89" spans="1:1" ht="12.75" customHeight="1">
      <c r="A89" s="70"/>
    </row>
    <row r="90" spans="1:1" ht="12.75" customHeight="1">
      <c r="A90" s="70"/>
    </row>
    <row r="91" spans="1:1" ht="12.75" customHeight="1">
      <c r="A91" s="70"/>
    </row>
    <row r="92" spans="1:1" ht="12.75" customHeight="1">
      <c r="A92" s="70"/>
    </row>
    <row r="93" spans="1:1" ht="12.75" customHeight="1">
      <c r="A93" s="70"/>
    </row>
    <row r="94" spans="1:1" ht="12.75" customHeight="1">
      <c r="A94" s="70"/>
    </row>
    <row r="95" spans="1:1" ht="12.75" customHeight="1">
      <c r="A95" s="70"/>
    </row>
    <row r="96" spans="1:1" ht="12.75" customHeight="1">
      <c r="A96" s="70"/>
    </row>
    <row r="97" spans="1:1" ht="12.75" customHeight="1">
      <c r="A97" s="70"/>
    </row>
    <row r="98" spans="1:1" ht="12.75" customHeight="1">
      <c r="A98" s="70"/>
    </row>
    <row r="99" spans="1:1" ht="12.75" customHeight="1">
      <c r="A99" s="70"/>
    </row>
    <row r="100" spans="1:1" ht="12.75" customHeight="1">
      <c r="A100" s="70"/>
    </row>
    <row r="101" spans="1:1" ht="12.75" customHeight="1">
      <c r="A101" s="70"/>
    </row>
    <row r="102" spans="1:1" ht="12.75" customHeight="1">
      <c r="A102" s="70"/>
    </row>
    <row r="103" spans="1:1" ht="12.75" customHeight="1">
      <c r="A103" s="70"/>
    </row>
    <row r="104" spans="1:1" ht="12.75" customHeight="1">
      <c r="A104" s="70"/>
    </row>
    <row r="105" spans="1:1" ht="12.75" customHeight="1">
      <c r="A105" s="70"/>
    </row>
    <row r="106" spans="1:1" ht="12.75" customHeight="1">
      <c r="A106" s="70"/>
    </row>
    <row r="107" spans="1:1" ht="12.75" customHeight="1">
      <c r="A107" s="70"/>
    </row>
    <row r="108" spans="1:1" ht="12.75" customHeight="1">
      <c r="A108" s="70"/>
    </row>
    <row r="109" spans="1:1" ht="12.75" customHeight="1">
      <c r="A109" s="70"/>
    </row>
    <row r="110" spans="1:1" ht="12.75" customHeight="1">
      <c r="A110" s="70"/>
    </row>
    <row r="111" spans="1:1" ht="12.75" customHeight="1">
      <c r="A111" s="70"/>
    </row>
    <row r="112" spans="1:1" ht="12.75" customHeight="1">
      <c r="A112" s="70"/>
    </row>
    <row r="113" spans="1:1" ht="12.75" customHeight="1">
      <c r="A113" s="70"/>
    </row>
    <row r="114" spans="1:1" ht="12.75" customHeight="1">
      <c r="A114" s="70"/>
    </row>
    <row r="115" spans="1:1" ht="12.75" customHeight="1">
      <c r="A115" s="70"/>
    </row>
    <row r="116" spans="1:1" ht="12.75" customHeight="1">
      <c r="A116" s="70"/>
    </row>
    <row r="117" spans="1:1" ht="12.75" customHeight="1">
      <c r="A117" s="70"/>
    </row>
    <row r="118" spans="1:1" ht="12.75" customHeight="1">
      <c r="A118" s="70"/>
    </row>
    <row r="119" spans="1:1" ht="12.75" customHeight="1">
      <c r="A119" s="70"/>
    </row>
    <row r="120" spans="1:1" ht="12.75" customHeight="1">
      <c r="A120" s="70"/>
    </row>
    <row r="121" spans="1:1" ht="12.75" customHeight="1">
      <c r="A121" s="70"/>
    </row>
    <row r="122" spans="1:1" ht="12.75" customHeight="1">
      <c r="A122" s="70"/>
    </row>
    <row r="123" spans="1:1" ht="12.75" customHeight="1">
      <c r="A123" s="70"/>
    </row>
    <row r="124" spans="1:1" ht="12.75" customHeight="1">
      <c r="A124" s="70"/>
    </row>
    <row r="125" spans="1:1" ht="12.75" customHeight="1">
      <c r="A125" s="70"/>
    </row>
    <row r="126" spans="1:1" ht="12.75" customHeight="1">
      <c r="A126" s="70"/>
    </row>
    <row r="127" spans="1:1" ht="12.75" customHeight="1">
      <c r="A127" s="70"/>
    </row>
    <row r="128" spans="1:1" ht="12.75" customHeight="1">
      <c r="A128" s="70"/>
    </row>
    <row r="129" spans="1:1" ht="12.75" customHeight="1">
      <c r="A129" s="70"/>
    </row>
    <row r="130" spans="1:1" ht="12.75" customHeight="1">
      <c r="A130" s="70"/>
    </row>
    <row r="131" spans="1:1" ht="12.75" customHeight="1">
      <c r="A131" s="70"/>
    </row>
  </sheetData>
  <mergeCells count="15">
    <mergeCell ref="A2:F2"/>
    <mergeCell ref="A3:F3"/>
    <mergeCell ref="A4:F4"/>
    <mergeCell ref="A7:A10"/>
    <mergeCell ref="B7:B9"/>
    <mergeCell ref="C7:C9"/>
    <mergeCell ref="D7:D9"/>
    <mergeCell ref="E7:E9"/>
    <mergeCell ref="F7:F9"/>
    <mergeCell ref="A5:F5"/>
    <mergeCell ref="G7:G10"/>
    <mergeCell ref="H7:H10"/>
    <mergeCell ref="I7:I10"/>
    <mergeCell ref="J7:J10"/>
    <mergeCell ref="K7:K10"/>
  </mergeCells>
  <printOptions horizontalCentered="1"/>
  <pageMargins left="0.4" right="0.35" top="0.61" bottom="0.61" header="0.31496062992125984" footer="0.31496062992125984"/>
  <pageSetup scale="90" orientation="landscape" r:id="rId1"/>
  <headerFooter>
    <oddHeader>&amp;L&amp;"Arial,Normal"&amp;8Estados e Información Contable&amp;R&amp;"Arial,Normal"&amp;8 06</oddHeader>
    <oddFooter>&amp;C“Bajo protesta de decir verdad declaramos que los &amp;"Arial,Normal"&amp;9Estados Financieros y sus notas, son razonablemente correctos y son responsabilidad del emisor”</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911E3-3560-401A-87C7-5AA551B3F0B9}">
  <sheetPr>
    <pageSetUpPr fitToPage="1"/>
  </sheetPr>
  <dimension ref="B6:G36"/>
  <sheetViews>
    <sheetView zoomScaleNormal="100" workbookViewId="0">
      <selection activeCell="C14" sqref="C14"/>
    </sheetView>
  </sheetViews>
  <sheetFormatPr defaultColWidth="11.43359375" defaultRowHeight="10.5"/>
  <cols>
    <col min="1" max="1" width="0.265625" style="954" customWidth="1"/>
    <col min="2" max="2" width="49.3671875" style="954" customWidth="1"/>
    <col min="3" max="4" width="19.50390625" style="954" customWidth="1"/>
    <col min="5" max="16384" width="11.43359375" style="954"/>
  </cols>
  <sheetData>
    <row r="6" spans="2:4" ht="11.25" thickBot="1"/>
    <row r="7" spans="2:4" ht="20.25" customHeight="1">
      <c r="B7" s="1256" t="s">
        <v>1591</v>
      </c>
      <c r="C7" s="1257"/>
      <c r="D7" s="1258"/>
    </row>
    <row r="8" spans="2:4" ht="20.25" customHeight="1">
      <c r="B8" s="1259" t="s">
        <v>2285</v>
      </c>
      <c r="C8" s="1260"/>
      <c r="D8" s="1261"/>
    </row>
    <row r="9" spans="2:4" ht="20.25" customHeight="1">
      <c r="B9" s="1259" t="s">
        <v>1089</v>
      </c>
      <c r="C9" s="1260"/>
      <c r="D9" s="1261"/>
    </row>
    <row r="10" spans="2:4" ht="20.25" customHeight="1" thickBot="1">
      <c r="B10" s="1262" t="s">
        <v>2286</v>
      </c>
      <c r="C10" s="1263"/>
      <c r="D10" s="1264"/>
    </row>
    <row r="11" spans="2:4" ht="15.75" thickBot="1">
      <c r="B11" s="956"/>
      <c r="C11" s="956"/>
      <c r="D11" s="956"/>
    </row>
    <row r="12" spans="2:4" ht="18.75" customHeight="1" thickBot="1">
      <c r="B12" s="957" t="s">
        <v>213</v>
      </c>
      <c r="C12" s="957">
        <v>2023</v>
      </c>
      <c r="D12" s="957">
        <v>2023</v>
      </c>
    </row>
    <row r="13" spans="2:4" ht="13.5">
      <c r="B13" s="958" t="s">
        <v>2287</v>
      </c>
      <c r="C13" s="959">
        <f>C14+C15+C16+C17+C18+C19+C20+C21</f>
        <v>34530500</v>
      </c>
      <c r="D13" s="959">
        <f>D14+D15+D16+D17+D18+D19+D20+D21</f>
        <v>34927725</v>
      </c>
    </row>
    <row r="14" spans="2:4" ht="13.5">
      <c r="B14" s="960" t="s">
        <v>2288</v>
      </c>
      <c r="C14" s="961">
        <f>+('[6]PRESUPUESTO 2022 (CAPITULO)'!C9-C25)</f>
        <v>12310000</v>
      </c>
      <c r="D14" s="961">
        <v>12231250</v>
      </c>
    </row>
    <row r="15" spans="2:4" ht="13.5">
      <c r="B15" s="960" t="s">
        <v>2289</v>
      </c>
      <c r="C15" s="961">
        <f>+('[6]PRESUPUESTO 2022 (CAPITULO)'!C10-C26)</f>
        <v>8442889</v>
      </c>
      <c r="D15" s="961">
        <v>7155205</v>
      </c>
    </row>
    <row r="16" spans="2:4" ht="13.5">
      <c r="B16" s="960" t="s">
        <v>2290</v>
      </c>
      <c r="C16" s="961">
        <f>+'[6]PRESUPUESTO 2022 (CAPITULO)'!C11-C27</f>
        <v>8627611</v>
      </c>
      <c r="D16" s="961">
        <v>9979270</v>
      </c>
    </row>
    <row r="17" spans="2:4" ht="25.5">
      <c r="B17" s="960" t="s">
        <v>2291</v>
      </c>
      <c r="C17" s="961">
        <f>+'[6]PRESUPUESTO 2022 (CAPITULO)'!C12</f>
        <v>4750000</v>
      </c>
      <c r="D17" s="961">
        <v>5150000</v>
      </c>
    </row>
    <row r="18" spans="2:4" ht="13.5">
      <c r="B18" s="960" t="s">
        <v>2292</v>
      </c>
      <c r="C18" s="961">
        <f>+'[6]PRESUPUESTO 2022 (CAPITULO)'!C13</f>
        <v>400000</v>
      </c>
      <c r="D18" s="961">
        <v>412000</v>
      </c>
    </row>
    <row r="19" spans="2:4" ht="13.5">
      <c r="B19" s="960" t="s">
        <v>2293</v>
      </c>
      <c r="C19" s="961">
        <v>0</v>
      </c>
      <c r="D19" s="961">
        <v>0</v>
      </c>
    </row>
    <row r="20" spans="2:4" ht="13.5">
      <c r="B20" s="960" t="s">
        <v>2294</v>
      </c>
      <c r="C20" s="961">
        <v>0</v>
      </c>
      <c r="D20" s="961">
        <v>0</v>
      </c>
    </row>
    <row r="21" spans="2:4" ht="13.5">
      <c r="B21" s="960" t="s">
        <v>2295</v>
      </c>
      <c r="C21" s="961">
        <v>0</v>
      </c>
      <c r="D21" s="961">
        <v>0</v>
      </c>
    </row>
    <row r="22" spans="2:4" ht="13.5">
      <c r="B22" s="960" t="s">
        <v>2296</v>
      </c>
      <c r="C22" s="961">
        <v>0</v>
      </c>
      <c r="D22" s="961">
        <v>0</v>
      </c>
    </row>
    <row r="23" spans="2:4" ht="12.75">
      <c r="B23" s="962"/>
      <c r="C23" s="961"/>
      <c r="D23" s="961"/>
    </row>
    <row r="24" spans="2:4" ht="13.5">
      <c r="B24" s="958" t="s">
        <v>2297</v>
      </c>
      <c r="C24" s="959">
        <f>C25+C26+C27+C28+C29+C30+C31+C32+C33</f>
        <v>12976900</v>
      </c>
      <c r="D24" s="959">
        <f>D25+D26+D27+D28+D29+D30+D31+D32+D33</f>
        <v>14140250</v>
      </c>
    </row>
    <row r="25" spans="2:4" ht="13.5">
      <c r="B25" s="960" t="s">
        <v>2288</v>
      </c>
      <c r="C25" s="961">
        <f>+'[6]PRESUPUESTO 2023 (COG)'!D144</f>
        <v>900000</v>
      </c>
      <c r="D25" s="961">
        <v>980250</v>
      </c>
    </row>
    <row r="26" spans="2:4" ht="13.5">
      <c r="B26" s="960" t="s">
        <v>2289</v>
      </c>
      <c r="C26" s="961">
        <f>+'[6]PRESUPUESTO 2023 (COG)'!D146</f>
        <v>660700</v>
      </c>
      <c r="D26" s="961">
        <v>850000</v>
      </c>
    </row>
    <row r="27" spans="2:4" ht="13.5">
      <c r="B27" s="960" t="s">
        <v>2290</v>
      </c>
      <c r="C27" s="961">
        <f>+'[6]PRESUPUESTO 2023 (COG)'!D148+'[6]PRESUPUESTO 2023 (COG)'!D149+'[6]PRESUPUESTO 2023 (COG)'!D151</f>
        <v>1610000</v>
      </c>
      <c r="D27" s="961">
        <v>1750000</v>
      </c>
    </row>
    <row r="28" spans="2:4" ht="25.5">
      <c r="B28" s="960" t="s">
        <v>2291</v>
      </c>
      <c r="C28" s="961">
        <v>0</v>
      </c>
      <c r="D28" s="961">
        <f t="shared" ref="D28:D32" si="0">C28*1.02</f>
        <v>0</v>
      </c>
    </row>
    <row r="29" spans="2:4" ht="13.5">
      <c r="B29" s="960" t="s">
        <v>2292</v>
      </c>
      <c r="C29" s="961">
        <v>0</v>
      </c>
      <c r="D29" s="961">
        <f t="shared" si="0"/>
        <v>0</v>
      </c>
    </row>
    <row r="30" spans="2:4" ht="13.5">
      <c r="B30" s="960" t="s">
        <v>2293</v>
      </c>
      <c r="C30" s="961">
        <f>+'[6]PRESUPUESTO 2022 (CAPITULO)'!C14</f>
        <v>9806200</v>
      </c>
      <c r="D30" s="961">
        <v>10560000</v>
      </c>
    </row>
    <row r="31" spans="2:4" ht="13.5">
      <c r="B31" s="960" t="s">
        <v>2294</v>
      </c>
      <c r="C31" s="961">
        <v>0</v>
      </c>
      <c r="D31" s="961">
        <f t="shared" si="0"/>
        <v>0</v>
      </c>
    </row>
    <row r="32" spans="2:4" ht="13.5">
      <c r="B32" s="960" t="s">
        <v>2298</v>
      </c>
      <c r="C32" s="961">
        <v>0</v>
      </c>
      <c r="D32" s="961">
        <f t="shared" si="0"/>
        <v>0</v>
      </c>
    </row>
    <row r="33" spans="2:7" ht="13.5">
      <c r="B33" s="960" t="s">
        <v>2296</v>
      </c>
      <c r="C33" s="961">
        <v>0</v>
      </c>
      <c r="D33" s="961">
        <f>C33*1.03</f>
        <v>0</v>
      </c>
    </row>
    <row r="34" spans="2:7" ht="12.75">
      <c r="B34" s="962"/>
      <c r="C34" s="961"/>
      <c r="D34" s="961"/>
    </row>
    <row r="35" spans="2:7" ht="13.5">
      <c r="B35" s="958" t="s">
        <v>2299</v>
      </c>
      <c r="C35" s="959">
        <f>C13+C24</f>
        <v>47507400</v>
      </c>
      <c r="D35" s="959">
        <f>D13+D24</f>
        <v>49067975</v>
      </c>
      <c r="E35" s="971"/>
      <c r="G35" s="963"/>
    </row>
    <row r="36" spans="2:7" ht="13.5" thickBot="1">
      <c r="B36" s="964"/>
      <c r="C36" s="965"/>
      <c r="D36" s="965"/>
    </row>
  </sheetData>
  <mergeCells count="4">
    <mergeCell ref="B7:D7"/>
    <mergeCell ref="B8:D8"/>
    <mergeCell ref="B9:D9"/>
    <mergeCell ref="B10:D10"/>
  </mergeCells>
  <pageMargins left="0.79" right="0.31496062992125984" top="0.62" bottom="0.47244094488188981" header="0.31496062992125984" footer="0.31496062992125984"/>
  <pageSetup scale="95" orientation="portrait" horizontalDpi="4294967293" verticalDpi="4294967293" r:id="rId1"/>
  <headerFooter>
    <oddHeader>&amp;LLey de Disciplina Financiera&amp;RLDF 7b)</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ACE8A-5777-43F5-B3B1-1945C1FC3737}">
  <sheetPr>
    <pageSetUpPr fitToPage="1"/>
  </sheetPr>
  <dimension ref="B4:F39"/>
  <sheetViews>
    <sheetView workbookViewId="0">
      <selection activeCell="B5" sqref="B5:D59"/>
    </sheetView>
  </sheetViews>
  <sheetFormatPr defaultColWidth="11.43359375" defaultRowHeight="10.5"/>
  <cols>
    <col min="1" max="1" width="11.43359375" style="934"/>
    <col min="2" max="2" width="70.0859375" style="934" customWidth="1"/>
    <col min="3" max="4" width="18.4296875" style="934" customWidth="1"/>
    <col min="5" max="5" width="14.66015625" style="934" bestFit="1" customWidth="1"/>
    <col min="6" max="6" width="13.31640625" style="934" bestFit="1" customWidth="1"/>
    <col min="7" max="16384" width="11.43359375" style="934"/>
  </cols>
  <sheetData>
    <row r="4" spans="2:6" ht="11.25" thickBot="1"/>
    <row r="5" spans="2:6" ht="23.25" customHeight="1">
      <c r="B5" s="1243" t="s">
        <v>1591</v>
      </c>
      <c r="C5" s="1244"/>
      <c r="D5" s="1245"/>
    </row>
    <row r="6" spans="2:6" ht="23.25" customHeight="1">
      <c r="B6" s="1246" t="s">
        <v>2284</v>
      </c>
      <c r="C6" s="1247"/>
      <c r="D6" s="1248"/>
    </row>
    <row r="7" spans="2:6" ht="23.25" customHeight="1" thickBot="1">
      <c r="B7" s="1249" t="s">
        <v>1089</v>
      </c>
      <c r="C7" s="1250"/>
      <c r="D7" s="1251"/>
    </row>
    <row r="8" spans="2:6" ht="11.25" thickBot="1">
      <c r="B8" s="938"/>
      <c r="C8" s="938"/>
      <c r="D8" s="938"/>
    </row>
    <row r="9" spans="2:6" ht="15">
      <c r="B9" s="1252" t="s">
        <v>2258</v>
      </c>
      <c r="C9" s="1254">
        <v>2021</v>
      </c>
      <c r="D9" s="1254">
        <v>2022</v>
      </c>
      <c r="E9" s="950"/>
    </row>
    <row r="10" spans="2:6" ht="15.75" thickBot="1">
      <c r="B10" s="1253"/>
      <c r="C10" s="1255"/>
      <c r="D10" s="1255"/>
      <c r="E10" s="950"/>
    </row>
    <row r="11" spans="2:6" ht="15">
      <c r="B11" s="940"/>
      <c r="C11" s="941"/>
      <c r="D11" s="941"/>
      <c r="E11" s="950"/>
    </row>
    <row r="12" spans="2:6" ht="15">
      <c r="B12" s="942" t="s">
        <v>2259</v>
      </c>
      <c r="C12" s="943">
        <f>SUM(C13:C24)</f>
        <v>28256225</v>
      </c>
      <c r="D12" s="943">
        <f>SUM(D13:D24)</f>
        <v>31885000</v>
      </c>
      <c r="E12" s="950"/>
    </row>
    <row r="13" spans="2:6" ht="15">
      <c r="B13" s="944" t="s">
        <v>2260</v>
      </c>
      <c r="C13" s="945">
        <v>721081</v>
      </c>
      <c r="D13" s="945">
        <v>980500</v>
      </c>
      <c r="E13" s="951"/>
      <c r="F13" s="952"/>
    </row>
    <row r="14" spans="2:6" ht="15">
      <c r="B14" s="944" t="s">
        <v>2261</v>
      </c>
      <c r="C14" s="945">
        <v>0</v>
      </c>
      <c r="D14" s="945">
        <v>0</v>
      </c>
      <c r="E14" s="951"/>
      <c r="F14" s="952"/>
    </row>
    <row r="15" spans="2:6" ht="15">
      <c r="B15" s="944" t="s">
        <v>2262</v>
      </c>
      <c r="C15" s="945">
        <v>0</v>
      </c>
      <c r="D15" s="945">
        <v>0</v>
      </c>
      <c r="E15" s="951"/>
      <c r="F15" s="952"/>
    </row>
    <row r="16" spans="2:6" ht="15">
      <c r="B16" s="944" t="s">
        <v>2263</v>
      </c>
      <c r="C16" s="945">
        <v>70740</v>
      </c>
      <c r="D16" s="945">
        <v>90600</v>
      </c>
      <c r="E16" s="951"/>
      <c r="F16" s="952"/>
    </row>
    <row r="17" spans="2:6" ht="15">
      <c r="B17" s="944" t="s">
        <v>2264</v>
      </c>
      <c r="C17" s="945">
        <v>7802</v>
      </c>
      <c r="D17" s="945">
        <v>13500</v>
      </c>
      <c r="E17" s="951"/>
      <c r="F17" s="952"/>
    </row>
    <row r="18" spans="2:6" ht="15">
      <c r="B18" s="944" t="s">
        <v>2265</v>
      </c>
      <c r="C18" s="945">
        <v>0</v>
      </c>
      <c r="D18" s="945">
        <v>0</v>
      </c>
      <c r="E18" s="951"/>
      <c r="F18" s="952"/>
    </row>
    <row r="19" spans="2:6" ht="15">
      <c r="B19" s="944" t="s">
        <v>2266</v>
      </c>
      <c r="C19" s="945">
        <v>0</v>
      </c>
      <c r="D19" s="945">
        <v>0</v>
      </c>
      <c r="E19" s="951"/>
      <c r="F19" s="952"/>
    </row>
    <row r="20" spans="2:6" ht="15">
      <c r="B20" s="944" t="s">
        <v>2267</v>
      </c>
      <c r="C20" s="945">
        <f>36964101-9507499</f>
        <v>27456602</v>
      </c>
      <c r="D20" s="945">
        <v>30800400</v>
      </c>
      <c r="E20" s="951"/>
      <c r="F20" s="952"/>
    </row>
    <row r="21" spans="2:6" ht="15">
      <c r="B21" s="944" t="s">
        <v>2268</v>
      </c>
      <c r="C21" s="945">
        <v>0</v>
      </c>
      <c r="D21" s="945">
        <v>0</v>
      </c>
      <c r="E21" s="951"/>
      <c r="F21" s="952"/>
    </row>
    <row r="22" spans="2:6" ht="15">
      <c r="B22" s="944" t="s">
        <v>2269</v>
      </c>
      <c r="C22" s="945">
        <v>0</v>
      </c>
      <c r="D22" s="945">
        <v>0</v>
      </c>
      <c r="E22" s="951"/>
      <c r="F22" s="952"/>
    </row>
    <row r="23" spans="2:6" ht="15">
      <c r="B23" s="944" t="s">
        <v>2270</v>
      </c>
      <c r="C23" s="945">
        <v>0</v>
      </c>
      <c r="D23" s="945">
        <v>0</v>
      </c>
      <c r="E23" s="951"/>
    </row>
    <row r="24" spans="2:6" ht="15">
      <c r="B24" s="944" t="s">
        <v>2271</v>
      </c>
      <c r="C24" s="945">
        <v>0</v>
      </c>
      <c r="D24" s="945">
        <v>0</v>
      </c>
      <c r="E24" s="951"/>
    </row>
    <row r="25" spans="2:6" ht="15">
      <c r="B25" s="942" t="s">
        <v>2272</v>
      </c>
      <c r="C25" s="943">
        <f>SUM(C26:C30)</f>
        <v>9507499</v>
      </c>
      <c r="D25" s="943">
        <f>SUM(D26:D30)</f>
        <v>12976996</v>
      </c>
      <c r="E25" s="950"/>
    </row>
    <row r="26" spans="2:6" ht="15">
      <c r="B26" s="944" t="s">
        <v>2273</v>
      </c>
      <c r="C26" s="945">
        <v>9507499</v>
      </c>
      <c r="D26" s="945">
        <f>9811218+3165778</f>
        <v>12976996</v>
      </c>
      <c r="E26" s="950"/>
    </row>
    <row r="27" spans="2:6" ht="15">
      <c r="B27" s="944" t="s">
        <v>2274</v>
      </c>
      <c r="C27" s="945">
        <v>0</v>
      </c>
      <c r="D27" s="945">
        <v>0</v>
      </c>
      <c r="E27" s="950"/>
    </row>
    <row r="28" spans="2:6" ht="15">
      <c r="B28" s="944" t="s">
        <v>2275</v>
      </c>
      <c r="C28" s="945">
        <v>0</v>
      </c>
      <c r="D28" s="945">
        <v>0</v>
      </c>
      <c r="E28" s="950"/>
    </row>
    <row r="29" spans="2:6" ht="15">
      <c r="B29" s="944" t="s">
        <v>2276</v>
      </c>
      <c r="C29" s="945">
        <v>0</v>
      </c>
      <c r="D29" s="945">
        <v>0</v>
      </c>
      <c r="E29" s="950"/>
    </row>
    <row r="30" spans="2:6" ht="15">
      <c r="B30" s="944" t="s">
        <v>2277</v>
      </c>
      <c r="C30" s="945">
        <v>0</v>
      </c>
      <c r="D30" s="945">
        <v>0</v>
      </c>
      <c r="E30" s="950"/>
    </row>
    <row r="31" spans="2:6" ht="15">
      <c r="B31" s="942" t="s">
        <v>2278</v>
      </c>
      <c r="C31" s="943">
        <f>SUM(C32)</f>
        <v>0</v>
      </c>
      <c r="D31" s="943">
        <f>SUM(D32)</f>
        <v>0</v>
      </c>
      <c r="E31" s="950"/>
    </row>
    <row r="32" spans="2:6" ht="12.75">
      <c r="B32" s="944" t="s">
        <v>2279</v>
      </c>
      <c r="C32" s="945">
        <v>0</v>
      </c>
      <c r="D32" s="945">
        <v>0</v>
      </c>
    </row>
    <row r="33" spans="2:5" ht="15">
      <c r="B33" s="942" t="s">
        <v>2280</v>
      </c>
      <c r="C33" s="943">
        <f>+C12+C25+C31</f>
        <v>37763724</v>
      </c>
      <c r="D33" s="943">
        <f>+D12+D25+D31</f>
        <v>44861996</v>
      </c>
      <c r="E33" s="950"/>
    </row>
    <row r="34" spans="2:5" ht="15">
      <c r="B34" s="946" t="s">
        <v>1189</v>
      </c>
      <c r="C34" s="945"/>
      <c r="D34" s="941"/>
      <c r="E34" s="950"/>
    </row>
    <row r="35" spans="2:5" ht="21.75">
      <c r="B35" s="947" t="s">
        <v>2281</v>
      </c>
      <c r="C35" s="941"/>
      <c r="D35" s="941"/>
      <c r="E35" s="950"/>
    </row>
    <row r="36" spans="2:5" ht="21.75">
      <c r="B36" s="947" t="s">
        <v>2282</v>
      </c>
      <c r="C36" s="941"/>
      <c r="D36" s="941"/>
      <c r="E36" s="950"/>
    </row>
    <row r="37" spans="2:5" ht="15.75" thickBot="1">
      <c r="B37" s="953" t="s">
        <v>2283</v>
      </c>
      <c r="C37" s="949"/>
      <c r="D37" s="949"/>
      <c r="E37" s="950"/>
    </row>
    <row r="39" spans="2:5">
      <c r="C39" s="935"/>
    </row>
  </sheetData>
  <mergeCells count="6">
    <mergeCell ref="B5:D5"/>
    <mergeCell ref="B6:D6"/>
    <mergeCell ref="B7:D7"/>
    <mergeCell ref="B9:B10"/>
    <mergeCell ref="C9:C10"/>
    <mergeCell ref="D9:D10"/>
  </mergeCells>
  <pageMargins left="0.70866141732283472" right="0.70866141732283472" top="0.74803149606299213" bottom="0.74803149606299213" header="0.31496062992125984" footer="0.31496062992125984"/>
  <pageSetup scale="77" orientation="portrait" horizontalDpi="300" verticalDpi="300" r:id="rId1"/>
  <headerFooter>
    <oddHeader>&amp;LLey de Disicplina Financiera&amp;RLDF 7c)</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4BFCA-5B15-4251-9B21-FF45C84B3539}">
  <sheetPr>
    <pageSetUpPr fitToPage="1"/>
  </sheetPr>
  <dimension ref="C4:H35"/>
  <sheetViews>
    <sheetView workbookViewId="0">
      <selection activeCell="E12" sqref="E12"/>
    </sheetView>
  </sheetViews>
  <sheetFormatPr defaultColWidth="11.43359375" defaultRowHeight="10.5"/>
  <cols>
    <col min="1" max="2" width="11.43359375" style="954"/>
    <col min="3" max="3" width="49.3671875" style="954" customWidth="1"/>
    <col min="4" max="5" width="19.50390625" style="954" customWidth="1"/>
    <col min="6" max="6" width="13.31640625" style="966" bestFit="1" customWidth="1"/>
    <col min="7" max="8" width="11.296875" style="954" bestFit="1" customWidth="1"/>
    <col min="9" max="16384" width="11.43359375" style="954"/>
  </cols>
  <sheetData>
    <row r="4" spans="3:8" ht="11.25" thickBot="1"/>
    <row r="5" spans="3:8" ht="20.25" customHeight="1">
      <c r="C5" s="1243" t="s">
        <v>1591</v>
      </c>
      <c r="D5" s="1244"/>
      <c r="E5" s="1245"/>
    </row>
    <row r="6" spans="3:8" ht="20.25" customHeight="1">
      <c r="C6" s="1259" t="s">
        <v>2300</v>
      </c>
      <c r="D6" s="1260"/>
      <c r="E6" s="1261"/>
    </row>
    <row r="7" spans="3:8" ht="20.25" customHeight="1" thickBot="1">
      <c r="C7" s="1262" t="s">
        <v>1089</v>
      </c>
      <c r="D7" s="1263"/>
      <c r="E7" s="1264"/>
    </row>
    <row r="8" spans="3:8" ht="15.75" thickBot="1">
      <c r="C8" s="955"/>
      <c r="D8" s="955"/>
      <c r="E8" s="955"/>
    </row>
    <row r="9" spans="3:8" ht="13.5">
      <c r="C9" s="967" t="s">
        <v>213</v>
      </c>
      <c r="D9" s="967">
        <v>2021</v>
      </c>
      <c r="E9" s="968">
        <v>2022</v>
      </c>
    </row>
    <row r="10" spans="3:8" ht="13.5">
      <c r="C10" s="969" t="s">
        <v>2301</v>
      </c>
      <c r="D10" s="970">
        <f>SUM(D11:D19)</f>
        <v>28154386</v>
      </c>
      <c r="E10" s="970">
        <f>SUM(E11:E19)</f>
        <v>32094812.399999999</v>
      </c>
      <c r="H10" s="971"/>
    </row>
    <row r="11" spans="3:8" ht="12.75">
      <c r="C11" s="972" t="s">
        <v>2302</v>
      </c>
      <c r="D11" s="973">
        <f>10070088-716203</f>
        <v>9353885</v>
      </c>
      <c r="E11" s="961">
        <v>11259062.399999999</v>
      </c>
      <c r="H11" s="971"/>
    </row>
    <row r="12" spans="3:8" ht="12.75">
      <c r="C12" s="972" t="s">
        <v>2303</v>
      </c>
      <c r="D12" s="973">
        <f>7628647-309639</f>
        <v>7319008</v>
      </c>
      <c r="E12" s="961">
        <v>9433184.3999999985</v>
      </c>
      <c r="H12" s="971"/>
    </row>
    <row r="13" spans="3:8" ht="12.75">
      <c r="C13" s="972" t="s">
        <v>2304</v>
      </c>
      <c r="D13" s="973">
        <f>5564071-1354312</f>
        <v>4209759</v>
      </c>
      <c r="E13" s="961">
        <v>5970110.4000000004</v>
      </c>
      <c r="H13" s="971"/>
    </row>
    <row r="14" spans="3:8" ht="24">
      <c r="C14" s="972" t="s">
        <v>2305</v>
      </c>
      <c r="D14" s="973">
        <v>6153513</v>
      </c>
      <c r="E14" s="961">
        <v>4631955.5999999996</v>
      </c>
      <c r="H14" s="971"/>
    </row>
    <row r="15" spans="3:8" ht="12.75">
      <c r="C15" s="972" t="s">
        <v>2306</v>
      </c>
      <c r="D15" s="973">
        <v>123430</v>
      </c>
      <c r="E15" s="961">
        <v>116703.59999999999</v>
      </c>
      <c r="H15" s="971"/>
    </row>
    <row r="16" spans="3:8" ht="12.75">
      <c r="C16" s="972" t="s">
        <v>2307</v>
      </c>
      <c r="D16" s="973">
        <f>8200981-7206190</f>
        <v>994791</v>
      </c>
      <c r="E16" s="961">
        <v>683796</v>
      </c>
      <c r="H16" s="971"/>
    </row>
    <row r="17" spans="3:8" ht="12.75">
      <c r="C17" s="972" t="s">
        <v>2308</v>
      </c>
      <c r="D17" s="973">
        <v>0</v>
      </c>
      <c r="E17" s="961">
        <v>0</v>
      </c>
      <c r="H17" s="971"/>
    </row>
    <row r="18" spans="3:8" ht="12.75">
      <c r="C18" s="972" t="s">
        <v>2309</v>
      </c>
      <c r="D18" s="973">
        <v>0</v>
      </c>
      <c r="E18" s="961">
        <v>0</v>
      </c>
      <c r="H18" s="971"/>
    </row>
    <row r="19" spans="3:8" ht="12.75">
      <c r="C19" s="972" t="s">
        <v>2310</v>
      </c>
      <c r="D19" s="973">
        <v>0</v>
      </c>
      <c r="E19" s="961">
        <v>0</v>
      </c>
      <c r="H19" s="971"/>
    </row>
    <row r="20" spans="3:8" ht="12.75">
      <c r="C20" s="972"/>
      <c r="D20" s="973"/>
      <c r="E20" s="961"/>
      <c r="H20" s="971"/>
    </row>
    <row r="21" spans="3:8" ht="12.75">
      <c r="C21" s="969" t="s">
        <v>2311</v>
      </c>
      <c r="D21" s="970">
        <f>SUM(D22:D30)</f>
        <v>9586344</v>
      </c>
      <c r="E21" s="970">
        <f>SUM(E22:E30)</f>
        <v>7609946.4000000004</v>
      </c>
      <c r="H21" s="971"/>
    </row>
    <row r="22" spans="3:8" ht="12.75">
      <c r="C22" s="972" t="s">
        <v>2302</v>
      </c>
      <c r="D22" s="973">
        <v>716203</v>
      </c>
      <c r="E22" s="961">
        <v>0</v>
      </c>
      <c r="H22" s="971"/>
    </row>
    <row r="23" spans="3:8" ht="12.75">
      <c r="C23" s="972" t="s">
        <v>2303</v>
      </c>
      <c r="D23" s="973">
        <v>309639</v>
      </c>
      <c r="E23" s="961">
        <v>0</v>
      </c>
      <c r="G23" s="971"/>
      <c r="H23" s="971"/>
    </row>
    <row r="24" spans="3:8" ht="12.75">
      <c r="C24" s="972" t="s">
        <v>2304</v>
      </c>
      <c r="D24" s="973">
        <f>1354080+232</f>
        <v>1354312</v>
      </c>
      <c r="E24" s="961">
        <v>1407504</v>
      </c>
      <c r="H24" s="971"/>
    </row>
    <row r="25" spans="3:8" ht="24">
      <c r="C25" s="972" t="s">
        <v>2305</v>
      </c>
      <c r="D25" s="973">
        <v>0</v>
      </c>
      <c r="E25" s="961">
        <v>0</v>
      </c>
      <c r="H25" s="971"/>
    </row>
    <row r="26" spans="3:8" ht="12.75">
      <c r="C26" s="972" t="s">
        <v>2306</v>
      </c>
      <c r="D26" s="973">
        <v>0</v>
      </c>
      <c r="E26" s="961">
        <v>0</v>
      </c>
      <c r="H26" s="971"/>
    </row>
    <row r="27" spans="3:8" ht="12.75">
      <c r="C27" s="972" t="s">
        <v>2307</v>
      </c>
      <c r="D27" s="973">
        <f>695000+6511190</f>
        <v>7206190</v>
      </c>
      <c r="E27" s="961">
        <v>6202442.4000000004</v>
      </c>
      <c r="H27" s="971"/>
    </row>
    <row r="28" spans="3:8" ht="12.75">
      <c r="C28" s="972" t="s">
        <v>2308</v>
      </c>
      <c r="D28" s="973">
        <v>0</v>
      </c>
      <c r="E28" s="961">
        <v>0</v>
      </c>
      <c r="H28" s="971"/>
    </row>
    <row r="29" spans="3:8" ht="12.75">
      <c r="C29" s="972" t="s">
        <v>2312</v>
      </c>
      <c r="D29" s="973">
        <v>0</v>
      </c>
      <c r="E29" s="961">
        <v>0</v>
      </c>
      <c r="H29" s="971"/>
    </row>
    <row r="30" spans="3:8" ht="12.75">
      <c r="C30" s="972" t="s">
        <v>2310</v>
      </c>
      <c r="D30" s="973">
        <v>0</v>
      </c>
      <c r="E30" s="961">
        <v>0</v>
      </c>
      <c r="H30" s="971"/>
    </row>
    <row r="31" spans="3:8" ht="12.75">
      <c r="C31" s="972"/>
      <c r="D31" s="973"/>
      <c r="E31" s="961"/>
      <c r="H31" s="971"/>
    </row>
    <row r="32" spans="3:8" ht="12.75">
      <c r="C32" s="969" t="s">
        <v>2313</v>
      </c>
      <c r="D32" s="970">
        <f>D10+D21</f>
        <v>37740730</v>
      </c>
      <c r="E32" s="970">
        <f>E10+E21</f>
        <v>39704758.799999997</v>
      </c>
    </row>
    <row r="33" spans="3:5" ht="13.5" thickBot="1">
      <c r="C33" s="974"/>
      <c r="D33" s="975"/>
      <c r="E33" s="965"/>
    </row>
    <row r="35" spans="3:5">
      <c r="D35" s="971"/>
    </row>
  </sheetData>
  <mergeCells count="3">
    <mergeCell ref="C5:E5"/>
    <mergeCell ref="C6:E6"/>
    <mergeCell ref="C7:E7"/>
  </mergeCells>
  <pageMargins left="0.70866141732283472" right="0.11811023622047245" top="0.70866141732283472" bottom="0.47244094488188981" header="0.31496062992125984" footer="0.31496062992125984"/>
  <pageSetup scale="89" orientation="portrait" horizontalDpi="4294967293" verticalDpi="4294967293" r:id="rId1"/>
  <headerFooter>
    <oddHeader>&amp;LLey de Disciplina Financiera&amp;RLDF 7d)</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K70"/>
  <sheetViews>
    <sheetView showWhiteSpace="0" topLeftCell="A11" zoomScaleNormal="100" workbookViewId="0">
      <selection activeCell="K16" sqref="K16"/>
    </sheetView>
  </sheetViews>
  <sheetFormatPr defaultColWidth="10.76171875" defaultRowHeight="15"/>
  <cols>
    <col min="1" max="1" width="8.609375" customWidth="1"/>
    <col min="3" max="3" width="11.43359375" customWidth="1"/>
    <col min="8" max="8" width="12.23828125" customWidth="1"/>
    <col min="11" max="11" width="31.609375" customWidth="1"/>
  </cols>
  <sheetData>
    <row r="1" spans="1:11">
      <c r="A1" s="1229" t="s">
        <v>1591</v>
      </c>
      <c r="B1" s="1230"/>
      <c r="C1" s="1230"/>
      <c r="D1" s="1230"/>
      <c r="E1" s="1230"/>
      <c r="F1" s="1230"/>
      <c r="G1" s="1230"/>
      <c r="H1" s="1230"/>
      <c r="I1" s="1230"/>
      <c r="J1" s="1230"/>
      <c r="K1" s="1231"/>
    </row>
    <row r="2" spans="1:11">
      <c r="A2" s="1229" t="s">
        <v>1448</v>
      </c>
      <c r="B2" s="1230"/>
      <c r="C2" s="1230"/>
      <c r="D2" s="1230"/>
      <c r="E2" s="1230"/>
      <c r="F2" s="1230"/>
      <c r="G2" s="1230"/>
      <c r="H2" s="1230"/>
      <c r="I2" s="1230"/>
      <c r="J2" s="1230"/>
      <c r="K2" s="1231"/>
    </row>
    <row r="3" spans="1:11" ht="15.75" thickBot="1">
      <c r="A3" s="1229" t="s">
        <v>2220</v>
      </c>
      <c r="B3" s="1230"/>
      <c r="C3" s="1230"/>
      <c r="D3" s="1230"/>
      <c r="E3" s="1230"/>
      <c r="F3" s="1230"/>
      <c r="G3" s="1230"/>
      <c r="H3" s="1230"/>
      <c r="I3" s="1230"/>
      <c r="J3" s="1230"/>
      <c r="K3" s="1231"/>
    </row>
    <row r="4" spans="1:11" ht="15.75" thickBot="1">
      <c r="A4" s="1266" t="s">
        <v>1449</v>
      </c>
      <c r="B4" s="1267"/>
      <c r="C4" s="1268"/>
      <c r="D4" s="1216" t="s">
        <v>1450</v>
      </c>
      <c r="E4" s="1217"/>
      <c r="F4" s="1217"/>
      <c r="G4" s="1275"/>
      <c r="H4" s="1276" t="s">
        <v>1451</v>
      </c>
      <c r="I4" s="1275"/>
      <c r="J4" s="1277" t="s">
        <v>1452</v>
      </c>
      <c r="K4" s="1238" t="s">
        <v>1453</v>
      </c>
    </row>
    <row r="5" spans="1:11" ht="15.75" thickBot="1">
      <c r="A5" s="1269"/>
      <c r="B5" s="1270"/>
      <c r="C5" s="1271"/>
      <c r="D5" s="1235" t="s">
        <v>1454</v>
      </c>
      <c r="E5" s="1281"/>
      <c r="F5" s="1282" t="s">
        <v>1455</v>
      </c>
      <c r="G5" s="1281"/>
      <c r="H5" s="458"/>
      <c r="I5" s="458"/>
      <c r="J5" s="1278"/>
      <c r="K5" s="1280"/>
    </row>
    <row r="6" spans="1:11" ht="39.75" thickBot="1">
      <c r="A6" s="1272"/>
      <c r="B6" s="1273"/>
      <c r="C6" s="1274"/>
      <c r="D6" s="404"/>
      <c r="E6" s="459" t="s">
        <v>1456</v>
      </c>
      <c r="F6" s="916"/>
      <c r="G6" s="459" t="s">
        <v>1457</v>
      </c>
      <c r="H6" s="460" t="s">
        <v>1458</v>
      </c>
      <c r="I6" s="461" t="s">
        <v>1459</v>
      </c>
      <c r="J6" s="1279"/>
      <c r="K6" s="1239"/>
    </row>
    <row r="7" spans="1:11" ht="15.75" thickBot="1">
      <c r="A7" s="1283" t="s">
        <v>1460</v>
      </c>
      <c r="B7" s="1284"/>
      <c r="C7" s="1284"/>
      <c r="D7" s="1284"/>
      <c r="E7" s="1284"/>
      <c r="F7" s="1284"/>
      <c r="G7" s="1284"/>
      <c r="H7" s="462"/>
      <c r="I7" s="462"/>
      <c r="J7" s="462"/>
      <c r="K7" s="463"/>
    </row>
    <row r="8" spans="1:11" ht="15.75" thickBot="1">
      <c r="A8" s="1285" t="s">
        <v>1461</v>
      </c>
      <c r="B8" s="1286"/>
      <c r="C8" s="1286"/>
      <c r="D8" s="1286"/>
      <c r="E8" s="1286"/>
      <c r="F8" s="1286"/>
      <c r="G8" s="1286"/>
      <c r="H8" s="464"/>
      <c r="I8" s="464"/>
      <c r="J8" s="464"/>
      <c r="K8" s="465"/>
    </row>
    <row r="9" spans="1:11" ht="27" customHeight="1" thickBot="1">
      <c r="A9" s="466">
        <v>1</v>
      </c>
      <c r="B9" s="1265" t="s">
        <v>1462</v>
      </c>
      <c r="C9" s="1265"/>
      <c r="D9" s="467"/>
      <c r="E9" s="468"/>
      <c r="F9" s="467"/>
      <c r="G9" s="468"/>
      <c r="H9" s="467"/>
      <c r="I9" s="467"/>
      <c r="J9" s="467"/>
      <c r="K9" s="469"/>
    </row>
    <row r="10" spans="1:11" ht="73.5" customHeight="1" thickBot="1">
      <c r="A10" s="470"/>
      <c r="B10" s="471" t="s">
        <v>1463</v>
      </c>
      <c r="C10" s="472" t="s">
        <v>1464</v>
      </c>
      <c r="D10" s="473" t="s">
        <v>2242</v>
      </c>
      <c r="E10" s="474" t="s">
        <v>1465</v>
      </c>
      <c r="F10" s="474"/>
      <c r="G10" s="417"/>
      <c r="H10" s="917">
        <v>44241300</v>
      </c>
      <c r="I10" s="473" t="s">
        <v>1466</v>
      </c>
      <c r="J10" s="474" t="s">
        <v>1467</v>
      </c>
      <c r="K10" s="476" t="s">
        <v>2244</v>
      </c>
    </row>
    <row r="11" spans="1:11" ht="61.5" customHeight="1" thickBot="1">
      <c r="A11" s="470"/>
      <c r="B11" s="471" t="s">
        <v>1468</v>
      </c>
      <c r="C11" s="472" t="s">
        <v>1469</v>
      </c>
      <c r="D11" s="475" t="s">
        <v>2242</v>
      </c>
      <c r="E11" s="476" t="s">
        <v>1470</v>
      </c>
      <c r="F11" s="476"/>
      <c r="G11" s="477"/>
      <c r="H11" s="918">
        <v>44241300</v>
      </c>
      <c r="I11" s="475" t="s">
        <v>1466</v>
      </c>
      <c r="J11" s="476" t="s">
        <v>1467</v>
      </c>
      <c r="K11" s="476" t="s">
        <v>2244</v>
      </c>
    </row>
    <row r="12" spans="1:11" ht="30.75" thickBot="1">
      <c r="A12" s="470"/>
      <c r="B12" s="471" t="s">
        <v>1471</v>
      </c>
      <c r="C12" s="472" t="s">
        <v>269</v>
      </c>
      <c r="D12" s="475" t="s">
        <v>2242</v>
      </c>
      <c r="E12" s="476" t="s">
        <v>1472</v>
      </c>
      <c r="F12" s="476"/>
      <c r="G12" s="477"/>
      <c r="H12" s="918">
        <v>-114847.43999999762</v>
      </c>
      <c r="I12" s="475" t="s">
        <v>1466</v>
      </c>
      <c r="J12" s="478" t="s">
        <v>1467</v>
      </c>
      <c r="K12" s="476" t="s">
        <v>2244</v>
      </c>
    </row>
    <row r="13" spans="1:11" ht="33.75" customHeight="1" thickBot="1">
      <c r="A13" s="466">
        <v>2</v>
      </c>
      <c r="B13" s="1265" t="s">
        <v>1473</v>
      </c>
      <c r="C13" s="1265"/>
      <c r="D13" s="479"/>
      <c r="E13" s="479"/>
      <c r="F13" s="479"/>
      <c r="G13" s="480"/>
      <c r="H13" s="919"/>
      <c r="I13" s="479"/>
      <c r="J13" s="467"/>
      <c r="K13" s="481"/>
    </row>
    <row r="14" spans="1:11" ht="48.75" thickBot="1">
      <c r="A14" s="470"/>
      <c r="B14" s="471" t="s">
        <v>1463</v>
      </c>
      <c r="C14" s="472" t="s">
        <v>1464</v>
      </c>
      <c r="D14" s="473" t="s">
        <v>2242</v>
      </c>
      <c r="E14" s="474" t="s">
        <v>1465</v>
      </c>
      <c r="F14" s="474"/>
      <c r="G14" s="417"/>
      <c r="H14" s="917">
        <v>44241300</v>
      </c>
      <c r="I14" s="473" t="s">
        <v>1466</v>
      </c>
      <c r="J14" s="474" t="s">
        <v>1467</v>
      </c>
      <c r="K14" s="476" t="s">
        <v>2243</v>
      </c>
    </row>
    <row r="15" spans="1:11" ht="39.75" thickBot="1">
      <c r="A15" s="470"/>
      <c r="B15" s="471" t="s">
        <v>1468</v>
      </c>
      <c r="C15" s="472" t="s">
        <v>1469</v>
      </c>
      <c r="D15" s="475" t="s">
        <v>2242</v>
      </c>
      <c r="E15" s="476" t="s">
        <v>1470</v>
      </c>
      <c r="F15" s="476"/>
      <c r="G15" s="477"/>
      <c r="H15" s="918">
        <v>44241300</v>
      </c>
      <c r="I15" s="475" t="s">
        <v>1466</v>
      </c>
      <c r="J15" s="476" t="s">
        <v>1467</v>
      </c>
      <c r="K15" s="476" t="s">
        <v>2243</v>
      </c>
    </row>
    <row r="16" spans="1:11" ht="39.75" thickBot="1">
      <c r="A16" s="470"/>
      <c r="B16" s="471" t="s">
        <v>1471</v>
      </c>
      <c r="C16" s="472" t="s">
        <v>269</v>
      </c>
      <c r="D16" s="475" t="s">
        <v>2242</v>
      </c>
      <c r="E16" s="476" t="s">
        <v>1472</v>
      </c>
      <c r="F16" s="476"/>
      <c r="G16" s="477"/>
      <c r="H16" s="918">
        <v>-124399.71999999881</v>
      </c>
      <c r="I16" s="475" t="s">
        <v>1466</v>
      </c>
      <c r="J16" s="478" t="s">
        <v>1467</v>
      </c>
      <c r="K16" s="476" t="s">
        <v>2243</v>
      </c>
    </row>
    <row r="17" spans="1:11" ht="38.25" customHeight="1" thickBot="1">
      <c r="A17" s="466">
        <v>3</v>
      </c>
      <c r="B17" s="1265" t="s">
        <v>1474</v>
      </c>
      <c r="C17" s="1265"/>
      <c r="D17" s="479"/>
      <c r="E17" s="479"/>
      <c r="F17" s="479"/>
      <c r="G17" s="480"/>
      <c r="H17" s="919"/>
      <c r="I17" s="479"/>
      <c r="J17" s="467"/>
      <c r="K17" s="481"/>
    </row>
    <row r="18" spans="1:11" ht="21.75" thickBot="1">
      <c r="A18" s="470"/>
      <c r="B18" s="471" t="s">
        <v>1463</v>
      </c>
      <c r="C18" s="472" t="s">
        <v>1464</v>
      </c>
      <c r="D18" s="473" t="s">
        <v>2242</v>
      </c>
      <c r="E18" s="474" t="s">
        <v>1475</v>
      </c>
      <c r="F18" s="474"/>
      <c r="G18" s="417"/>
      <c r="H18" s="927">
        <v>0</v>
      </c>
      <c r="I18" s="473" t="s">
        <v>1466</v>
      </c>
      <c r="J18" s="474" t="s">
        <v>1476</v>
      </c>
      <c r="K18" s="474"/>
    </row>
    <row r="19" spans="1:11" ht="21.75" thickBot="1">
      <c r="A19" s="470"/>
      <c r="B19" s="471" t="s">
        <v>1468</v>
      </c>
      <c r="C19" s="472" t="s">
        <v>1477</v>
      </c>
      <c r="D19" s="475" t="s">
        <v>2242</v>
      </c>
      <c r="E19" s="476" t="s">
        <v>1478</v>
      </c>
      <c r="F19" s="476"/>
      <c r="G19" s="477"/>
      <c r="H19" s="928">
        <v>0</v>
      </c>
      <c r="I19" s="475" t="s">
        <v>1466</v>
      </c>
      <c r="J19" s="476" t="s">
        <v>1476</v>
      </c>
      <c r="K19" s="476"/>
    </row>
    <row r="20" spans="1:11" ht="30.75" thickBot="1">
      <c r="A20" s="470"/>
      <c r="B20" s="471" t="s">
        <v>1471</v>
      </c>
      <c r="C20" s="472" t="s">
        <v>269</v>
      </c>
      <c r="D20" s="475" t="s">
        <v>2242</v>
      </c>
      <c r="E20" s="476" t="s">
        <v>1472</v>
      </c>
      <c r="F20" s="476"/>
      <c r="G20" s="477"/>
      <c r="H20" s="929">
        <v>0</v>
      </c>
      <c r="I20" s="475" t="s">
        <v>1466</v>
      </c>
      <c r="J20" s="478" t="s">
        <v>1476</v>
      </c>
      <c r="K20" s="476"/>
    </row>
    <row r="21" spans="1:11" ht="23.25" customHeight="1" thickBot="1">
      <c r="A21" s="466">
        <v>4</v>
      </c>
      <c r="B21" s="1265" t="s">
        <v>1479</v>
      </c>
      <c r="C21" s="1265"/>
      <c r="D21" s="479"/>
      <c r="E21" s="479"/>
      <c r="F21" s="479"/>
      <c r="G21" s="480"/>
      <c r="H21" s="919"/>
      <c r="I21" s="479"/>
      <c r="J21" s="467"/>
      <c r="K21" s="481"/>
    </row>
    <row r="22" spans="1:11" ht="39.75" thickBot="1">
      <c r="A22" s="482"/>
      <c r="B22" s="483" t="s">
        <v>1463</v>
      </c>
      <c r="C22" s="484" t="s">
        <v>1480</v>
      </c>
      <c r="D22" s="467"/>
      <c r="E22" s="467"/>
      <c r="F22" s="467"/>
      <c r="G22" s="468"/>
      <c r="H22" s="920"/>
      <c r="I22" s="467"/>
      <c r="J22" s="467"/>
      <c r="K22" s="469"/>
    </row>
    <row r="23" spans="1:11" ht="21.75" thickBot="1">
      <c r="A23" s="470"/>
      <c r="B23" s="471"/>
      <c r="C23" s="485" t="s">
        <v>1481</v>
      </c>
      <c r="D23" s="473"/>
      <c r="E23" s="474" t="s">
        <v>1482</v>
      </c>
      <c r="F23" s="474" t="s">
        <v>2242</v>
      </c>
      <c r="G23" s="417"/>
      <c r="H23" s="917"/>
      <c r="I23" s="473" t="s">
        <v>1466</v>
      </c>
      <c r="J23" s="474" t="s">
        <v>1483</v>
      </c>
      <c r="K23" s="474" t="s">
        <v>2246</v>
      </c>
    </row>
    <row r="24" spans="1:11" ht="30.75" thickBot="1">
      <c r="A24" s="470"/>
      <c r="B24" s="471"/>
      <c r="C24" s="485" t="s">
        <v>1484</v>
      </c>
      <c r="D24" s="475"/>
      <c r="E24" s="476" t="s">
        <v>1485</v>
      </c>
      <c r="F24" s="476" t="s">
        <v>2242</v>
      </c>
      <c r="G24" s="477"/>
      <c r="H24" s="918"/>
      <c r="I24" s="475" t="s">
        <v>1466</v>
      </c>
      <c r="J24" s="476" t="s">
        <v>1483</v>
      </c>
      <c r="K24" s="476" t="s">
        <v>2246</v>
      </c>
    </row>
    <row r="25" spans="1:11" ht="113.25" thickBot="1">
      <c r="A25" s="486"/>
      <c r="B25" s="471" t="s">
        <v>1468</v>
      </c>
      <c r="C25" s="472" t="s">
        <v>1486</v>
      </c>
      <c r="D25" s="487"/>
      <c r="E25" s="476" t="s">
        <v>1487</v>
      </c>
      <c r="F25" s="488" t="s">
        <v>2242</v>
      </c>
      <c r="G25" s="477"/>
      <c r="H25" s="918"/>
      <c r="I25" s="475" t="s">
        <v>1466</v>
      </c>
      <c r="J25" s="476" t="s">
        <v>1483</v>
      </c>
      <c r="K25" s="476" t="s">
        <v>2246</v>
      </c>
    </row>
    <row r="26" spans="1:11" ht="39.75" thickBot="1">
      <c r="A26" s="486"/>
      <c r="B26" s="471" t="s">
        <v>1471</v>
      </c>
      <c r="C26" s="472" t="s">
        <v>1488</v>
      </c>
      <c r="D26" s="489"/>
      <c r="E26" s="478" t="s">
        <v>1489</v>
      </c>
      <c r="F26" s="481" t="s">
        <v>2242</v>
      </c>
      <c r="G26" s="490"/>
      <c r="H26" s="921"/>
      <c r="I26" s="491" t="s">
        <v>1466</v>
      </c>
      <c r="J26" s="478" t="s">
        <v>1483</v>
      </c>
      <c r="K26" s="478" t="s">
        <v>2246</v>
      </c>
    </row>
    <row r="27" spans="1:11" ht="85.5" thickBot="1">
      <c r="A27" s="486"/>
      <c r="B27" s="471" t="s">
        <v>1490</v>
      </c>
      <c r="C27" s="472" t="s">
        <v>1491</v>
      </c>
      <c r="D27" s="492"/>
      <c r="E27" s="493" t="s">
        <v>1487</v>
      </c>
      <c r="F27" s="469" t="s">
        <v>2242</v>
      </c>
      <c r="G27" s="415"/>
      <c r="H27" s="922"/>
      <c r="I27" s="494" t="s">
        <v>1466</v>
      </c>
      <c r="J27" s="493" t="s">
        <v>1483</v>
      </c>
      <c r="K27" s="493" t="s">
        <v>2246</v>
      </c>
    </row>
    <row r="28" spans="1:11" ht="23.25" customHeight="1" thickBot="1">
      <c r="A28" s="495">
        <v>5</v>
      </c>
      <c r="B28" s="1265" t="s">
        <v>1492</v>
      </c>
      <c r="C28" s="1265"/>
      <c r="D28" s="479"/>
      <c r="E28" s="479"/>
      <c r="F28" s="479"/>
      <c r="G28" s="480"/>
      <c r="H28" s="919"/>
      <c r="I28" s="479"/>
      <c r="J28" s="479"/>
      <c r="K28" s="481"/>
    </row>
    <row r="29" spans="1:11" ht="30.75" thickBot="1">
      <c r="A29" s="470"/>
      <c r="B29" s="471" t="s">
        <v>1493</v>
      </c>
      <c r="C29" s="472" t="s">
        <v>1494</v>
      </c>
      <c r="D29" s="473" t="s">
        <v>2242</v>
      </c>
      <c r="E29" s="474" t="s">
        <v>1495</v>
      </c>
      <c r="F29" s="474"/>
      <c r="G29" s="417"/>
      <c r="H29" s="917">
        <v>34733800</v>
      </c>
      <c r="I29" s="473" t="s">
        <v>1466</v>
      </c>
      <c r="J29" s="474" t="s">
        <v>1496</v>
      </c>
      <c r="K29" s="474"/>
    </row>
    <row r="30" spans="1:11" ht="21.75" thickBot="1">
      <c r="A30" s="470"/>
      <c r="B30" s="471" t="s">
        <v>1497</v>
      </c>
      <c r="C30" s="472" t="s">
        <v>269</v>
      </c>
      <c r="D30" s="475" t="s">
        <v>2242</v>
      </c>
      <c r="E30" s="476" t="s">
        <v>1495</v>
      </c>
      <c r="F30" s="476"/>
      <c r="G30" s="477"/>
      <c r="H30" s="918">
        <v>30899055.040000003</v>
      </c>
      <c r="I30" s="475" t="s">
        <v>1466</v>
      </c>
      <c r="J30" s="478" t="s">
        <v>1498</v>
      </c>
      <c r="K30" s="476"/>
    </row>
    <row r="31" spans="1:11" ht="40.5" customHeight="1" thickBot="1">
      <c r="A31" s="466">
        <v>6</v>
      </c>
      <c r="B31" s="1265" t="s">
        <v>1499</v>
      </c>
      <c r="C31" s="1265"/>
      <c r="D31" s="479"/>
      <c r="E31" s="479"/>
      <c r="F31" s="479"/>
      <c r="G31" s="480"/>
      <c r="H31" s="919"/>
      <c r="I31" s="479"/>
      <c r="J31" s="467"/>
      <c r="K31" s="481"/>
    </row>
    <row r="32" spans="1:11" ht="30.75" thickBot="1">
      <c r="A32" s="470"/>
      <c r="B32" s="471" t="s">
        <v>1493</v>
      </c>
      <c r="C32" s="472" t="s">
        <v>1494</v>
      </c>
      <c r="D32" s="473"/>
      <c r="E32" s="474" t="s">
        <v>1500</v>
      </c>
      <c r="F32" s="474" t="s">
        <v>2242</v>
      </c>
      <c r="G32" s="417"/>
      <c r="H32" s="917"/>
      <c r="I32" s="473" t="s">
        <v>1466</v>
      </c>
      <c r="J32" s="493" t="s">
        <v>1501</v>
      </c>
      <c r="K32" s="474" t="s">
        <v>2245</v>
      </c>
    </row>
    <row r="33" spans="1:11" ht="25.5" customHeight="1" thickBot="1">
      <c r="A33" s="466">
        <v>7</v>
      </c>
      <c r="B33" s="1265" t="s">
        <v>1502</v>
      </c>
      <c r="C33" s="1265"/>
      <c r="D33" s="479"/>
      <c r="E33" s="479"/>
      <c r="F33" s="479"/>
      <c r="G33" s="480"/>
      <c r="H33" s="919"/>
      <c r="I33" s="479"/>
      <c r="J33" s="467"/>
      <c r="K33" s="481"/>
    </row>
    <row r="34" spans="1:11" ht="30.75" thickBot="1">
      <c r="A34" s="470"/>
      <c r="B34" s="471" t="s">
        <v>1493</v>
      </c>
      <c r="C34" s="472" t="s">
        <v>1464</v>
      </c>
      <c r="D34" s="494"/>
      <c r="E34" s="493" t="s">
        <v>1503</v>
      </c>
      <c r="F34" s="493" t="s">
        <v>2247</v>
      </c>
      <c r="G34" s="415"/>
      <c r="H34" s="928">
        <v>0</v>
      </c>
      <c r="I34" s="494" t="s">
        <v>1466</v>
      </c>
      <c r="J34" s="474" t="s">
        <v>1504</v>
      </c>
      <c r="K34" s="474"/>
    </row>
    <row r="35" spans="1:11" ht="21.75" thickBot="1">
      <c r="A35" s="470"/>
      <c r="B35" s="471" t="s">
        <v>1497</v>
      </c>
      <c r="C35" s="472" t="s">
        <v>287</v>
      </c>
      <c r="D35" s="473"/>
      <c r="E35" s="474" t="s">
        <v>1482</v>
      </c>
      <c r="F35" s="474" t="s">
        <v>2247</v>
      </c>
      <c r="G35" s="417"/>
      <c r="H35" s="929">
        <v>0</v>
      </c>
      <c r="I35" s="473" t="s">
        <v>1466</v>
      </c>
      <c r="J35" s="476" t="s">
        <v>1504</v>
      </c>
      <c r="K35" s="476"/>
    </row>
    <row r="36" spans="1:11" ht="30.75" thickBot="1">
      <c r="A36" s="470"/>
      <c r="B36" s="471" t="s">
        <v>1471</v>
      </c>
      <c r="C36" s="472" t="s">
        <v>269</v>
      </c>
      <c r="D36" s="491"/>
      <c r="E36" s="478" t="s">
        <v>1485</v>
      </c>
      <c r="F36" s="478" t="s">
        <v>2247</v>
      </c>
      <c r="G36" s="490"/>
      <c r="H36" s="930">
        <v>0</v>
      </c>
      <c r="I36" s="478" t="s">
        <v>1466</v>
      </c>
      <c r="J36" s="478" t="s">
        <v>1504</v>
      </c>
      <c r="K36" s="478"/>
    </row>
    <row r="37" spans="1:11" ht="15.75" thickBot="1">
      <c r="A37" s="1285" t="s">
        <v>1505</v>
      </c>
      <c r="B37" s="1286"/>
      <c r="C37" s="1286"/>
      <c r="D37" s="1286"/>
      <c r="E37" s="1286"/>
      <c r="F37" s="1286"/>
      <c r="G37" s="1286"/>
      <c r="H37" s="923"/>
      <c r="I37" s="464"/>
      <c r="J37" s="464"/>
      <c r="K37" s="465"/>
    </row>
    <row r="38" spans="1:11" ht="36.75" customHeight="1" thickBot="1">
      <c r="A38" s="466">
        <v>1</v>
      </c>
      <c r="B38" s="1265" t="s">
        <v>1465</v>
      </c>
      <c r="C38" s="1265"/>
      <c r="D38" s="467"/>
      <c r="E38" s="468"/>
      <c r="F38" s="467"/>
      <c r="G38" s="468"/>
      <c r="H38" s="920"/>
      <c r="I38" s="467"/>
      <c r="J38" s="467"/>
      <c r="K38" s="469"/>
    </row>
    <row r="39" spans="1:11" ht="48.75" thickBot="1">
      <c r="A39" s="486"/>
      <c r="B39" s="496" t="s">
        <v>1463</v>
      </c>
      <c r="C39" s="472" t="s">
        <v>1506</v>
      </c>
      <c r="D39" s="494" t="s">
        <v>2247</v>
      </c>
      <c r="E39" s="493" t="s">
        <v>1465</v>
      </c>
      <c r="F39" s="493"/>
      <c r="G39" s="415"/>
      <c r="H39" s="924"/>
      <c r="I39" s="497"/>
      <c r="J39" s="474" t="s">
        <v>1507</v>
      </c>
      <c r="K39" s="474" t="s">
        <v>2251</v>
      </c>
    </row>
    <row r="40" spans="1:11" ht="67.5" thickBot="1">
      <c r="A40" s="486"/>
      <c r="B40" s="496" t="s">
        <v>1468</v>
      </c>
      <c r="C40" s="472" t="s">
        <v>1508</v>
      </c>
      <c r="D40" s="494" t="s">
        <v>2247</v>
      </c>
      <c r="E40" s="493" t="s">
        <v>1509</v>
      </c>
      <c r="F40" s="493"/>
      <c r="G40" s="415"/>
      <c r="H40" s="925"/>
      <c r="I40" s="487"/>
      <c r="J40" s="476" t="s">
        <v>1507</v>
      </c>
      <c r="K40" s="476" t="s">
        <v>2249</v>
      </c>
    </row>
    <row r="41" spans="1:11" ht="58.5" thickBot="1">
      <c r="A41" s="486"/>
      <c r="B41" s="496" t="s">
        <v>1471</v>
      </c>
      <c r="C41" s="472" t="s">
        <v>1510</v>
      </c>
      <c r="D41" s="494" t="s">
        <v>2247</v>
      </c>
      <c r="E41" s="493" t="s">
        <v>1465</v>
      </c>
      <c r="F41" s="493"/>
      <c r="G41" s="415"/>
      <c r="H41" s="925"/>
      <c r="I41" s="487"/>
      <c r="J41" s="476" t="s">
        <v>1507</v>
      </c>
      <c r="K41" s="476" t="s">
        <v>2250</v>
      </c>
    </row>
    <row r="42" spans="1:11" ht="67.5" thickBot="1">
      <c r="A42" s="486"/>
      <c r="B42" s="496" t="s">
        <v>1490</v>
      </c>
      <c r="C42" s="472" t="s">
        <v>1511</v>
      </c>
      <c r="D42" s="494" t="s">
        <v>2247</v>
      </c>
      <c r="E42" s="493" t="s">
        <v>1512</v>
      </c>
      <c r="F42" s="493"/>
      <c r="G42" s="415"/>
      <c r="H42" s="925"/>
      <c r="I42" s="487"/>
      <c r="J42" s="476" t="s">
        <v>1507</v>
      </c>
      <c r="K42" s="476" t="s">
        <v>2249</v>
      </c>
    </row>
    <row r="43" spans="1:11" ht="39.75" thickBot="1">
      <c r="A43" s="486"/>
      <c r="B43" s="496" t="s">
        <v>1513</v>
      </c>
      <c r="C43" s="472" t="s">
        <v>1514</v>
      </c>
      <c r="D43" s="494" t="s">
        <v>2247</v>
      </c>
      <c r="E43" s="493" t="s">
        <v>1515</v>
      </c>
      <c r="F43" s="493"/>
      <c r="G43" s="415"/>
      <c r="H43" s="925"/>
      <c r="I43" s="487"/>
      <c r="J43" s="478" t="s">
        <v>1507</v>
      </c>
      <c r="K43" s="476" t="s">
        <v>2248</v>
      </c>
    </row>
    <row r="44" spans="1:11" ht="39" customHeight="1" thickBot="1">
      <c r="A44" s="466">
        <v>2</v>
      </c>
      <c r="B44" s="1265" t="s">
        <v>1516</v>
      </c>
      <c r="C44" s="1265"/>
      <c r="D44" s="467"/>
      <c r="E44" s="468"/>
      <c r="F44" s="467"/>
      <c r="G44" s="468"/>
      <c r="H44" s="919"/>
      <c r="I44" s="479"/>
      <c r="J44" s="467"/>
      <c r="K44" s="481"/>
    </row>
    <row r="45" spans="1:11" ht="76.5" thickBot="1">
      <c r="A45" s="486"/>
      <c r="B45" s="496" t="s">
        <v>1463</v>
      </c>
      <c r="C45" s="472" t="s">
        <v>1517</v>
      </c>
      <c r="D45" s="494"/>
      <c r="E45" s="493" t="s">
        <v>1518</v>
      </c>
      <c r="F45" s="493"/>
      <c r="G45" s="415"/>
      <c r="H45" s="924"/>
      <c r="I45" s="497"/>
      <c r="J45" s="474" t="s">
        <v>1467</v>
      </c>
      <c r="K45" s="474" t="s">
        <v>2252</v>
      </c>
    </row>
    <row r="46" spans="1:11" ht="67.5" thickBot="1">
      <c r="A46" s="486"/>
      <c r="B46" s="496" t="s">
        <v>1468</v>
      </c>
      <c r="C46" s="472" t="s">
        <v>1519</v>
      </c>
      <c r="D46" s="494"/>
      <c r="E46" s="493" t="s">
        <v>1518</v>
      </c>
      <c r="F46" s="493"/>
      <c r="G46" s="415"/>
      <c r="H46" s="925"/>
      <c r="I46" s="487"/>
      <c r="J46" s="476" t="s">
        <v>1467</v>
      </c>
      <c r="K46" s="476" t="s">
        <v>2253</v>
      </c>
    </row>
    <row r="47" spans="1:11" ht="95.25" thickBot="1">
      <c r="A47" s="486"/>
      <c r="B47" s="496" t="s">
        <v>1471</v>
      </c>
      <c r="C47" s="472" t="s">
        <v>1520</v>
      </c>
      <c r="D47" s="494"/>
      <c r="E47" s="493" t="s">
        <v>1518</v>
      </c>
      <c r="F47" s="493"/>
      <c r="G47" s="415"/>
      <c r="H47" s="919"/>
      <c r="I47" s="489"/>
      <c r="J47" s="478" t="s">
        <v>1467</v>
      </c>
      <c r="K47" s="491" t="s">
        <v>2254</v>
      </c>
    </row>
    <row r="48" spans="1:11" ht="85.5" thickBot="1">
      <c r="A48" s="486"/>
      <c r="B48" s="496" t="s">
        <v>1490</v>
      </c>
      <c r="C48" s="472" t="s">
        <v>1521</v>
      </c>
      <c r="D48" s="494"/>
      <c r="E48" s="493" t="s">
        <v>1522</v>
      </c>
      <c r="F48" s="493" t="s">
        <v>2247</v>
      </c>
      <c r="G48" s="415"/>
      <c r="H48" s="920"/>
      <c r="I48" s="492"/>
      <c r="J48" s="493" t="s">
        <v>1467</v>
      </c>
      <c r="K48" s="493"/>
    </row>
    <row r="49" spans="1:11" ht="15.75" thickBot="1">
      <c r="A49" s="495">
        <v>3</v>
      </c>
      <c r="B49" s="1265" t="s">
        <v>156</v>
      </c>
      <c r="C49" s="1265"/>
      <c r="D49" s="479"/>
      <c r="E49" s="480"/>
      <c r="F49" s="479"/>
      <c r="G49" s="480"/>
      <c r="H49" s="919"/>
      <c r="I49" s="479"/>
      <c r="J49" s="479"/>
      <c r="K49" s="481"/>
    </row>
    <row r="50" spans="1:11" ht="30.75" thickBot="1">
      <c r="A50" s="486"/>
      <c r="B50" s="496" t="s">
        <v>1493</v>
      </c>
      <c r="C50" s="472" t="s">
        <v>1523</v>
      </c>
      <c r="D50" s="494" t="s">
        <v>2247</v>
      </c>
      <c r="E50" s="493" t="s">
        <v>1524</v>
      </c>
      <c r="F50" s="493"/>
      <c r="G50" s="415"/>
      <c r="H50" s="924"/>
      <c r="I50" s="497"/>
      <c r="J50" s="474" t="s">
        <v>1496</v>
      </c>
      <c r="K50" s="474"/>
    </row>
    <row r="51" spans="1:11" ht="85.5" thickBot="1">
      <c r="A51" s="486"/>
      <c r="B51" s="496" t="s">
        <v>1497</v>
      </c>
      <c r="C51" s="472" t="s">
        <v>1525</v>
      </c>
      <c r="D51" s="494" t="s">
        <v>2247</v>
      </c>
      <c r="E51" s="493" t="s">
        <v>1524</v>
      </c>
      <c r="F51" s="493"/>
      <c r="G51" s="415"/>
      <c r="H51" s="919"/>
      <c r="I51" s="489"/>
      <c r="J51" s="478" t="s">
        <v>1496</v>
      </c>
      <c r="K51" s="478"/>
    </row>
    <row r="52" spans="1:11" ht="15.75" thickBot="1">
      <c r="A52" s="1283" t="s">
        <v>1526</v>
      </c>
      <c r="B52" s="1284"/>
      <c r="C52" s="1284"/>
      <c r="D52" s="1284"/>
      <c r="E52" s="1284"/>
      <c r="F52" s="1284"/>
      <c r="G52" s="1284"/>
      <c r="H52" s="926"/>
      <c r="I52" s="498"/>
      <c r="J52" s="498"/>
      <c r="K52" s="499"/>
    </row>
    <row r="53" spans="1:11" ht="15.75" thickBot="1">
      <c r="A53" s="1285" t="s">
        <v>1461</v>
      </c>
      <c r="B53" s="1286"/>
      <c r="C53" s="1286"/>
      <c r="D53" s="1286"/>
      <c r="E53" s="1286"/>
      <c r="F53" s="1286"/>
      <c r="G53" s="1286"/>
      <c r="H53" s="923"/>
      <c r="I53" s="464"/>
      <c r="J53" s="464"/>
      <c r="K53" s="465"/>
    </row>
    <row r="54" spans="1:11" ht="36.75" customHeight="1" thickBot="1">
      <c r="A54" s="466">
        <v>1</v>
      </c>
      <c r="B54" s="1265" t="s">
        <v>1527</v>
      </c>
      <c r="C54" s="1265"/>
      <c r="D54" s="467"/>
      <c r="E54" s="468"/>
      <c r="F54" s="467"/>
      <c r="G54" s="468"/>
      <c r="H54" s="920"/>
      <c r="I54" s="467"/>
      <c r="J54" s="467"/>
      <c r="K54" s="469"/>
    </row>
    <row r="55" spans="1:11" ht="48.75" thickBot="1">
      <c r="A55" s="470"/>
      <c r="B55" s="471" t="s">
        <v>1463</v>
      </c>
      <c r="C55" s="472" t="s">
        <v>1528</v>
      </c>
      <c r="D55" s="473"/>
      <c r="E55" s="474" t="s">
        <v>1529</v>
      </c>
      <c r="F55" s="474"/>
      <c r="G55" s="417"/>
      <c r="H55" s="928">
        <v>0</v>
      </c>
      <c r="I55" s="473" t="s">
        <v>1466</v>
      </c>
      <c r="J55" s="474" t="s">
        <v>1530</v>
      </c>
      <c r="K55" s="474"/>
    </row>
    <row r="56" spans="1:11" ht="76.5" thickBot="1">
      <c r="A56" s="470"/>
      <c r="B56" s="471" t="s">
        <v>1468</v>
      </c>
      <c r="C56" s="472" t="s">
        <v>1531</v>
      </c>
      <c r="D56" s="475"/>
      <c r="E56" s="476" t="s">
        <v>1532</v>
      </c>
      <c r="F56" s="476"/>
      <c r="G56" s="477"/>
      <c r="H56" s="929">
        <v>0</v>
      </c>
      <c r="I56" s="475" t="s">
        <v>1466</v>
      </c>
      <c r="J56" s="476" t="s">
        <v>1530</v>
      </c>
      <c r="K56" s="476"/>
    </row>
    <row r="57" spans="1:11" ht="76.5" thickBot="1">
      <c r="A57" s="470"/>
      <c r="B57" s="471" t="s">
        <v>1471</v>
      </c>
      <c r="C57" s="472" t="s">
        <v>1533</v>
      </c>
      <c r="D57" s="475"/>
      <c r="E57" s="476" t="s">
        <v>1532</v>
      </c>
      <c r="F57" s="476"/>
      <c r="G57" s="477"/>
      <c r="H57" s="929">
        <v>0</v>
      </c>
      <c r="I57" s="475" t="s">
        <v>1466</v>
      </c>
      <c r="J57" s="476" t="s">
        <v>1530</v>
      </c>
      <c r="K57" s="476"/>
    </row>
    <row r="58" spans="1:11" ht="76.5" thickBot="1">
      <c r="A58" s="470"/>
      <c r="B58" s="471" t="s">
        <v>1490</v>
      </c>
      <c r="C58" s="472" t="s">
        <v>1534</v>
      </c>
      <c r="D58" s="475"/>
      <c r="E58" s="476" t="s">
        <v>1532</v>
      </c>
      <c r="F58" s="476"/>
      <c r="G58" s="477"/>
      <c r="H58" s="929">
        <v>0</v>
      </c>
      <c r="I58" s="475" t="s">
        <v>1466</v>
      </c>
      <c r="J58" s="476" t="s">
        <v>1530</v>
      </c>
      <c r="K58" s="476"/>
    </row>
    <row r="59" spans="1:11" ht="85.5" thickBot="1">
      <c r="A59" s="470"/>
      <c r="B59" s="471" t="s">
        <v>1513</v>
      </c>
      <c r="C59" s="472" t="s">
        <v>1535</v>
      </c>
      <c r="D59" s="491"/>
      <c r="E59" s="478"/>
      <c r="F59" s="478"/>
      <c r="G59" s="490"/>
      <c r="H59" s="931">
        <v>0</v>
      </c>
      <c r="I59" s="491" t="s">
        <v>1466</v>
      </c>
      <c r="J59" s="478" t="s">
        <v>1536</v>
      </c>
      <c r="K59" s="478"/>
    </row>
    <row r="60" spans="1:11" ht="114.75" thickBot="1">
      <c r="A60" s="470"/>
      <c r="B60" s="471" t="s">
        <v>1537</v>
      </c>
      <c r="C60" s="472" t="s">
        <v>1551</v>
      </c>
      <c r="D60" s="494"/>
      <c r="E60" s="493"/>
      <c r="F60" s="493"/>
      <c r="G60" s="415"/>
      <c r="H60" s="932">
        <v>0</v>
      </c>
      <c r="I60" s="494"/>
      <c r="J60" s="493" t="s">
        <v>1530</v>
      </c>
      <c r="K60" s="493"/>
    </row>
    <row r="61" spans="1:11" ht="132" thickBot="1">
      <c r="A61" s="470"/>
      <c r="B61" s="471" t="s">
        <v>1538</v>
      </c>
      <c r="C61" s="472" t="s">
        <v>1539</v>
      </c>
      <c r="D61" s="494"/>
      <c r="E61" s="493"/>
      <c r="F61" s="493"/>
      <c r="G61" s="415"/>
      <c r="H61" s="932">
        <v>0</v>
      </c>
      <c r="I61" s="494"/>
      <c r="J61" s="493" t="s">
        <v>1530</v>
      </c>
      <c r="K61" s="493"/>
    </row>
    <row r="62" spans="1:11" ht="15.75" thickBot="1">
      <c r="A62" s="1285" t="s">
        <v>1505</v>
      </c>
      <c r="B62" s="1286"/>
      <c r="C62" s="1286"/>
      <c r="D62" s="1286"/>
      <c r="E62" s="1286"/>
      <c r="F62" s="1286"/>
      <c r="G62" s="1286"/>
      <c r="H62" s="923"/>
      <c r="I62" s="464"/>
      <c r="J62" s="464"/>
      <c r="K62" s="465"/>
    </row>
    <row r="63" spans="1:11" ht="74.25" customHeight="1" thickBot="1">
      <c r="A63" s="470">
        <v>1</v>
      </c>
      <c r="B63" s="1287" t="s">
        <v>1540</v>
      </c>
      <c r="C63" s="1288"/>
      <c r="D63" s="474"/>
      <c r="E63" s="474" t="s">
        <v>1541</v>
      </c>
      <c r="F63" s="474"/>
      <c r="G63" s="417"/>
      <c r="H63" s="924"/>
      <c r="I63" s="497"/>
      <c r="J63" s="474" t="s">
        <v>1542</v>
      </c>
      <c r="K63" s="474" t="s">
        <v>2255</v>
      </c>
    </row>
    <row r="64" spans="1:11" ht="69" customHeight="1" thickBot="1">
      <c r="A64" s="470">
        <v>2</v>
      </c>
      <c r="B64" s="1287" t="s">
        <v>1543</v>
      </c>
      <c r="C64" s="1288"/>
      <c r="D64" s="476"/>
      <c r="E64" s="476" t="s">
        <v>1541</v>
      </c>
      <c r="F64" s="476"/>
      <c r="G64" s="477"/>
      <c r="H64" s="925"/>
      <c r="I64" s="487"/>
      <c r="J64" s="476" t="s">
        <v>1542</v>
      </c>
      <c r="K64" s="476" t="s">
        <v>1957</v>
      </c>
    </row>
    <row r="65" spans="1:11" ht="72" customHeight="1" thickBot="1">
      <c r="A65" s="470">
        <v>3</v>
      </c>
      <c r="B65" s="1287" t="s">
        <v>1544</v>
      </c>
      <c r="C65" s="1288"/>
      <c r="D65" s="478"/>
      <c r="E65" s="478" t="s">
        <v>1541</v>
      </c>
      <c r="F65" s="478"/>
      <c r="G65" s="490"/>
      <c r="H65" s="919"/>
      <c r="I65" s="489"/>
      <c r="J65" s="478" t="s">
        <v>1545</v>
      </c>
      <c r="K65" s="933" t="s">
        <v>2256</v>
      </c>
    </row>
    <row r="66" spans="1:11" ht="15.75" thickBot="1">
      <c r="A66" s="1283" t="s">
        <v>1546</v>
      </c>
      <c r="B66" s="1284"/>
      <c r="C66" s="1284"/>
      <c r="D66" s="1284"/>
      <c r="E66" s="1284"/>
      <c r="F66" s="1284"/>
      <c r="G66" s="1289"/>
      <c r="H66" s="500"/>
      <c r="I66" s="500"/>
      <c r="J66" s="500"/>
      <c r="K66" s="500"/>
    </row>
    <row r="67" spans="1:11" ht="15.75" thickBot="1">
      <c r="A67" s="1290" t="s">
        <v>1461</v>
      </c>
      <c r="B67" s="1291"/>
      <c r="C67" s="1291"/>
      <c r="D67" s="1291"/>
      <c r="E67" s="1291"/>
      <c r="F67" s="1291"/>
      <c r="G67" s="1291"/>
      <c r="H67" s="1291"/>
      <c r="I67" s="1291"/>
      <c r="J67" s="1291"/>
      <c r="K67" s="1292"/>
    </row>
    <row r="68" spans="1:11" ht="15.75" thickBot="1">
      <c r="A68" s="466">
        <v>1</v>
      </c>
      <c r="B68" s="1265" t="s">
        <v>1547</v>
      </c>
      <c r="C68" s="1265"/>
      <c r="D68" s="467"/>
      <c r="E68" s="468"/>
      <c r="F68" s="467"/>
      <c r="G68" s="468"/>
      <c r="H68" s="467"/>
      <c r="I68" s="467"/>
      <c r="J68" s="467"/>
      <c r="K68" s="469"/>
    </row>
    <row r="69" spans="1:11" ht="30.75" thickBot="1">
      <c r="A69" s="470"/>
      <c r="B69" s="471" t="s">
        <v>1463</v>
      </c>
      <c r="C69" s="501" t="s">
        <v>1548</v>
      </c>
      <c r="D69" s="493"/>
      <c r="E69" s="493"/>
      <c r="F69" s="493"/>
      <c r="G69" s="415"/>
      <c r="H69" s="493"/>
      <c r="I69" s="493" t="s">
        <v>1466</v>
      </c>
      <c r="J69" s="493" t="s">
        <v>1549</v>
      </c>
      <c r="K69" s="476" t="s">
        <v>1957</v>
      </c>
    </row>
    <row r="70" spans="1:11" ht="21.75" thickBot="1">
      <c r="A70" s="470"/>
      <c r="B70" s="471" t="s">
        <v>1468</v>
      </c>
      <c r="C70" s="501" t="s">
        <v>1550</v>
      </c>
      <c r="D70" s="493"/>
      <c r="E70" s="493"/>
      <c r="F70" s="493"/>
      <c r="G70" s="415"/>
      <c r="H70" s="493"/>
      <c r="I70" s="493" t="s">
        <v>1466</v>
      </c>
      <c r="J70" s="493" t="s">
        <v>1549</v>
      </c>
      <c r="K70" s="491" t="s">
        <v>1957</v>
      </c>
    </row>
  </sheetData>
  <mergeCells count="33">
    <mergeCell ref="B68:C68"/>
    <mergeCell ref="A62:G62"/>
    <mergeCell ref="B63:C63"/>
    <mergeCell ref="B64:C64"/>
    <mergeCell ref="B65:C65"/>
    <mergeCell ref="A66:G66"/>
    <mergeCell ref="A67:K67"/>
    <mergeCell ref="B54:C54"/>
    <mergeCell ref="B17:C17"/>
    <mergeCell ref="B21:C21"/>
    <mergeCell ref="B28:C28"/>
    <mergeCell ref="B31:C31"/>
    <mergeCell ref="B33:C33"/>
    <mergeCell ref="A37:G37"/>
    <mergeCell ref="B38:C38"/>
    <mergeCell ref="B44:C44"/>
    <mergeCell ref="B49:C49"/>
    <mergeCell ref="A52:G52"/>
    <mergeCell ref="A53:G53"/>
    <mergeCell ref="B13:C13"/>
    <mergeCell ref="A1:K1"/>
    <mergeCell ref="A2:K2"/>
    <mergeCell ref="A3:K3"/>
    <mergeCell ref="A4:C6"/>
    <mergeCell ref="D4:G4"/>
    <mergeCell ref="H4:I4"/>
    <mergeCell ref="J4:J6"/>
    <mergeCell ref="K4:K6"/>
    <mergeCell ref="D5:E5"/>
    <mergeCell ref="F5:G5"/>
    <mergeCell ref="A7:G7"/>
    <mergeCell ref="A8:G8"/>
    <mergeCell ref="B9:C9"/>
  </mergeCells>
  <hyperlinks>
    <hyperlink ref="K65" r:id="rId1" xr:uid="{BD9904A2-7E20-473A-8519-A649BAE7875D}"/>
  </hyperlinks>
  <printOptions horizontalCentered="1"/>
  <pageMargins left="0.19685039370078741" right="0.19685039370078741" top="0.6692913385826772" bottom="0.74803149606299213" header="0.31496062992125984" footer="0.31496062992125984"/>
  <pageSetup scale="66" fitToHeight="4" orientation="portrait" r:id="rId2"/>
  <headerFooter>
    <oddHeader>&amp;LLey de Disciplina Financiera&amp;RAnexo 3</oddHeader>
    <oddFooter>&amp;C“Bajo protesta de decir verdad declaramos que los Estados Financieros y sus notas, son razonablemente correctos y son responsabilidad del emisor”</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71"/>
  <sheetViews>
    <sheetView topLeftCell="A28" zoomScaleNormal="100" workbookViewId="0">
      <selection activeCell="B31" sqref="B31:G33"/>
    </sheetView>
  </sheetViews>
  <sheetFormatPr defaultColWidth="11.43359375" defaultRowHeight="10.5"/>
  <cols>
    <col min="1" max="1" width="67.796875" style="88" customWidth="1"/>
    <col min="2" max="7" width="18.29296875" style="8" customWidth="1"/>
    <col min="8" max="8" width="11.43359375" style="8"/>
    <col min="9" max="9" width="12.9140625" style="8" bestFit="1" customWidth="1"/>
    <col min="10" max="16384" width="11.43359375" style="8"/>
  </cols>
  <sheetData>
    <row r="1" spans="1:7" ht="12.75">
      <c r="G1" s="16"/>
    </row>
    <row r="2" spans="1:7" ht="18.75" customHeight="1">
      <c r="A2" s="994" t="s">
        <v>1591</v>
      </c>
      <c r="B2" s="994"/>
      <c r="C2" s="994"/>
      <c r="D2" s="994"/>
      <c r="E2" s="994"/>
      <c r="F2" s="994"/>
      <c r="G2" s="994"/>
    </row>
    <row r="3" spans="1:7" ht="18.75" customHeight="1">
      <c r="A3" s="994" t="s">
        <v>262</v>
      </c>
      <c r="B3" s="994"/>
      <c r="C3" s="994"/>
      <c r="D3" s="994"/>
      <c r="E3" s="994"/>
      <c r="F3" s="994"/>
      <c r="G3" s="994"/>
    </row>
    <row r="4" spans="1:7" ht="18.75" customHeight="1">
      <c r="A4" s="994" t="s">
        <v>1593</v>
      </c>
      <c r="B4" s="994"/>
      <c r="C4" s="994"/>
      <c r="D4" s="994"/>
      <c r="E4" s="994"/>
      <c r="F4" s="994"/>
      <c r="G4" s="994"/>
    </row>
    <row r="5" spans="1:7" ht="6.75" customHeight="1">
      <c r="G5" s="16"/>
    </row>
    <row r="6" spans="1:7" ht="13.5">
      <c r="C6" s="89"/>
      <c r="D6" s="89"/>
      <c r="E6" s="89"/>
      <c r="F6" s="89"/>
      <c r="G6" s="90"/>
    </row>
    <row r="7" spans="1:7" s="29" customFormat="1" ht="12.75">
      <c r="A7" s="1014" t="s">
        <v>1577</v>
      </c>
      <c r="B7" s="1017" t="s">
        <v>264</v>
      </c>
      <c r="C7" s="1018"/>
      <c r="D7" s="1018"/>
      <c r="E7" s="1018"/>
      <c r="F7" s="1019"/>
      <c r="G7" s="1012" t="s">
        <v>265</v>
      </c>
    </row>
    <row r="8" spans="1:7" s="29" customFormat="1" ht="24">
      <c r="A8" s="1015"/>
      <c r="B8" s="91" t="s">
        <v>266</v>
      </c>
      <c r="C8" s="91" t="s">
        <v>267</v>
      </c>
      <c r="D8" s="91" t="s">
        <v>268</v>
      </c>
      <c r="E8" s="91" t="s">
        <v>269</v>
      </c>
      <c r="F8" s="91" t="s">
        <v>270</v>
      </c>
      <c r="G8" s="1020"/>
    </row>
    <row r="9" spans="1:7" s="29" customFormat="1" ht="12.75">
      <c r="A9" s="1016"/>
      <c r="B9" s="92" t="s">
        <v>271</v>
      </c>
      <c r="C9" s="92" t="s">
        <v>272</v>
      </c>
      <c r="D9" s="92" t="s">
        <v>273</v>
      </c>
      <c r="E9" s="92" t="s">
        <v>274</v>
      </c>
      <c r="F9" s="92" t="s">
        <v>275</v>
      </c>
      <c r="G9" s="92" t="s">
        <v>1614</v>
      </c>
    </row>
    <row r="10" spans="1:7" ht="20.25" customHeight="1">
      <c r="A10" s="614" t="s">
        <v>129</v>
      </c>
      <c r="B10" s="620">
        <v>1388400</v>
      </c>
      <c r="C10" s="620">
        <v>-337984.82</v>
      </c>
      <c r="D10" s="620">
        <f>+B10+C10</f>
        <v>1050415.18</v>
      </c>
      <c r="E10" s="620">
        <v>765542</v>
      </c>
      <c r="F10" s="620">
        <v>765542</v>
      </c>
      <c r="G10" s="624">
        <f>+F10-B10</f>
        <v>-622858</v>
      </c>
    </row>
    <row r="11" spans="1:7" ht="20.25" customHeight="1">
      <c r="A11" s="614" t="s">
        <v>222</v>
      </c>
      <c r="B11" s="620">
        <v>0</v>
      </c>
      <c r="C11" s="620">
        <v>0</v>
      </c>
      <c r="D11" s="620">
        <f t="shared" ref="D11:D19" si="0">+B11+C11</f>
        <v>0</v>
      </c>
      <c r="E11" s="620">
        <v>0</v>
      </c>
      <c r="F11" s="620">
        <v>0</v>
      </c>
      <c r="G11" s="624">
        <f t="shared" ref="G11:G19" si="1">+F11-B11</f>
        <v>0</v>
      </c>
    </row>
    <row r="12" spans="1:7" ht="20.25" customHeight="1">
      <c r="A12" s="614" t="s">
        <v>133</v>
      </c>
      <c r="B12" s="620">
        <v>0</v>
      </c>
      <c r="C12" s="620">
        <v>0</v>
      </c>
      <c r="D12" s="620">
        <f t="shared" si="0"/>
        <v>0</v>
      </c>
      <c r="E12" s="620">
        <v>0</v>
      </c>
      <c r="F12" s="620">
        <v>0</v>
      </c>
      <c r="G12" s="624">
        <f t="shared" si="1"/>
        <v>0</v>
      </c>
    </row>
    <row r="13" spans="1:7" ht="20.25" customHeight="1">
      <c r="A13" s="616" t="s">
        <v>135</v>
      </c>
      <c r="B13" s="620">
        <v>205900</v>
      </c>
      <c r="C13" s="620">
        <v>12605</v>
      </c>
      <c r="D13" s="620">
        <f t="shared" si="0"/>
        <v>218505</v>
      </c>
      <c r="E13" s="620">
        <v>75049</v>
      </c>
      <c r="F13" s="620">
        <v>75049</v>
      </c>
      <c r="G13" s="624">
        <f t="shared" si="1"/>
        <v>-130851</v>
      </c>
    </row>
    <row r="14" spans="1:7" ht="20.25" customHeight="1">
      <c r="A14" s="614" t="s">
        <v>277</v>
      </c>
      <c r="B14" s="620">
        <v>33500</v>
      </c>
      <c r="C14" s="620">
        <v>1148.82</v>
      </c>
      <c r="D14" s="620">
        <f t="shared" si="0"/>
        <v>34648.82</v>
      </c>
      <c r="E14" s="620">
        <v>13577.99</v>
      </c>
      <c r="F14" s="620">
        <v>13577.99</v>
      </c>
      <c r="G14" s="624">
        <f t="shared" si="1"/>
        <v>-19922.010000000002</v>
      </c>
    </row>
    <row r="15" spans="1:7" ht="20.25" customHeight="1">
      <c r="A15" s="614" t="s">
        <v>278</v>
      </c>
      <c r="B15" s="620">
        <v>6000</v>
      </c>
      <c r="C15" s="620">
        <v>0</v>
      </c>
      <c r="D15" s="620">
        <f t="shared" si="0"/>
        <v>6000</v>
      </c>
      <c r="E15" s="620">
        <v>0</v>
      </c>
      <c r="F15" s="620">
        <v>0</v>
      </c>
      <c r="G15" s="624">
        <f t="shared" si="1"/>
        <v>-6000</v>
      </c>
    </row>
    <row r="16" spans="1:7" s="18" customFormat="1" ht="20.25" customHeight="1">
      <c r="A16" s="617" t="s">
        <v>1401</v>
      </c>
      <c r="B16" s="620">
        <v>0</v>
      </c>
      <c r="C16" s="620">
        <v>0</v>
      </c>
      <c r="D16" s="620">
        <f t="shared" si="0"/>
        <v>0</v>
      </c>
      <c r="E16" s="620">
        <v>0</v>
      </c>
      <c r="F16" s="621">
        <v>0</v>
      </c>
      <c r="G16" s="624">
        <f t="shared" si="1"/>
        <v>0</v>
      </c>
    </row>
    <row r="17" spans="1:10" s="18" customFormat="1" ht="25.5" customHeight="1">
      <c r="A17" s="617" t="s">
        <v>1395</v>
      </c>
      <c r="B17" s="622">
        <v>42607500</v>
      </c>
      <c r="C17" s="622">
        <v>439078</v>
      </c>
      <c r="D17" s="622">
        <f t="shared" si="0"/>
        <v>43046578</v>
      </c>
      <c r="E17" s="622">
        <v>42897482.369999997</v>
      </c>
      <c r="F17" s="622">
        <v>42897482.369999997</v>
      </c>
      <c r="G17" s="624">
        <f t="shared" si="1"/>
        <v>289982.36999999732</v>
      </c>
    </row>
    <row r="18" spans="1:10" s="18" customFormat="1" ht="26.25" customHeight="1">
      <c r="A18" s="617" t="s">
        <v>1396</v>
      </c>
      <c r="B18" s="622">
        <v>0</v>
      </c>
      <c r="C18" s="622">
        <v>0</v>
      </c>
      <c r="D18" s="622">
        <f t="shared" si="0"/>
        <v>0</v>
      </c>
      <c r="E18" s="622">
        <v>0</v>
      </c>
      <c r="F18" s="622">
        <v>0</v>
      </c>
      <c r="G18" s="634">
        <f t="shared" si="1"/>
        <v>0</v>
      </c>
    </row>
    <row r="19" spans="1:10" ht="20.25" customHeight="1">
      <c r="A19" s="614" t="s">
        <v>280</v>
      </c>
      <c r="B19" s="620">
        <v>0</v>
      </c>
      <c r="C19" s="620">
        <v>0</v>
      </c>
      <c r="D19" s="620">
        <f t="shared" si="0"/>
        <v>0</v>
      </c>
      <c r="E19" s="620">
        <v>0</v>
      </c>
      <c r="F19" s="620">
        <v>0</v>
      </c>
      <c r="G19" s="624">
        <f t="shared" si="1"/>
        <v>0</v>
      </c>
    </row>
    <row r="20" spans="1:10" ht="17.25" customHeight="1">
      <c r="A20" s="619" t="s">
        <v>281</v>
      </c>
      <c r="B20" s="623">
        <f t="shared" ref="B20:F20" si="2">SUM(B10:B19)</f>
        <v>44241300</v>
      </c>
      <c r="C20" s="623">
        <f t="shared" si="2"/>
        <v>114847</v>
      </c>
      <c r="D20" s="623">
        <f t="shared" si="2"/>
        <v>44356147</v>
      </c>
      <c r="E20" s="623">
        <f t="shared" si="2"/>
        <v>43751651.359999999</v>
      </c>
      <c r="F20" s="623">
        <f t="shared" si="2"/>
        <v>43751651.359999999</v>
      </c>
      <c r="G20" s="1028">
        <f>SUM(G10:G19)</f>
        <v>-489648.64000000269</v>
      </c>
    </row>
    <row r="21" spans="1:10" ht="12.75">
      <c r="A21" s="1030"/>
      <c r="B21" s="1031"/>
      <c r="C21" s="1031"/>
      <c r="D21" s="1032"/>
      <c r="E21" s="1033" t="s">
        <v>1444</v>
      </c>
      <c r="F21" s="1034"/>
      <c r="G21" s="1029"/>
    </row>
    <row r="22" spans="1:10" ht="12.75">
      <c r="A22" s="1012" t="s">
        <v>282</v>
      </c>
      <c r="B22" s="1017" t="s">
        <v>264</v>
      </c>
      <c r="C22" s="1018"/>
      <c r="D22" s="1018"/>
      <c r="E22" s="1018"/>
      <c r="F22" s="1019"/>
      <c r="G22" s="1012" t="s">
        <v>265</v>
      </c>
    </row>
    <row r="23" spans="1:10" ht="24">
      <c r="A23" s="1013"/>
      <c r="B23" s="95" t="s">
        <v>266</v>
      </c>
      <c r="C23" s="91" t="s">
        <v>267</v>
      </c>
      <c r="D23" s="91" t="s">
        <v>268</v>
      </c>
      <c r="E23" s="91" t="s">
        <v>269</v>
      </c>
      <c r="F23" s="91" t="s">
        <v>270</v>
      </c>
      <c r="G23" s="1020"/>
    </row>
    <row r="24" spans="1:10" ht="12.75">
      <c r="A24" s="1020"/>
      <c r="B24" s="96" t="s">
        <v>271</v>
      </c>
      <c r="C24" s="92" t="s">
        <v>272</v>
      </c>
      <c r="D24" s="92" t="s">
        <v>273</v>
      </c>
      <c r="E24" s="92" t="s">
        <v>274</v>
      </c>
      <c r="F24" s="92" t="s">
        <v>275</v>
      </c>
      <c r="G24" s="92" t="s">
        <v>276</v>
      </c>
    </row>
    <row r="25" spans="1:10" s="29" customFormat="1" ht="20.25" customHeight="1">
      <c r="A25" s="452" t="s">
        <v>1402</v>
      </c>
      <c r="B25" s="625"/>
      <c r="C25" s="626"/>
      <c r="D25" s="626"/>
      <c r="E25" s="627"/>
      <c r="F25" s="627"/>
      <c r="G25" s="630">
        <f>+F25-B25</f>
        <v>0</v>
      </c>
    </row>
    <row r="26" spans="1:10" ht="20.25" customHeight="1">
      <c r="A26" s="97" t="s">
        <v>129</v>
      </c>
      <c r="B26" s="628">
        <v>1388400</v>
      </c>
      <c r="C26" s="628">
        <v>-337984.82</v>
      </c>
      <c r="D26" s="628">
        <f>+B26+C26</f>
        <v>1050415.18</v>
      </c>
      <c r="E26" s="628">
        <v>765542</v>
      </c>
      <c r="F26" s="628">
        <v>765542</v>
      </c>
      <c r="G26" s="630">
        <f t="shared" ref="G26:G33" si="3">+F26-B26</f>
        <v>-622858</v>
      </c>
    </row>
    <row r="27" spans="1:10" s="18" customFormat="1" ht="20.25" customHeight="1">
      <c r="A27" s="97" t="s">
        <v>222</v>
      </c>
      <c r="B27" s="620">
        <v>0</v>
      </c>
      <c r="C27" s="620">
        <v>0</v>
      </c>
      <c r="D27" s="631">
        <f t="shared" ref="D27:D42" si="4">+B27+C27</f>
        <v>0</v>
      </c>
      <c r="E27" s="620">
        <v>0</v>
      </c>
      <c r="F27" s="620">
        <v>0</v>
      </c>
      <c r="G27" s="632">
        <f t="shared" si="3"/>
        <v>0</v>
      </c>
    </row>
    <row r="28" spans="1:10" ht="20.25" customHeight="1">
      <c r="A28" s="97" t="s">
        <v>133</v>
      </c>
      <c r="B28" s="629">
        <v>0</v>
      </c>
      <c r="C28" s="629">
        <v>0</v>
      </c>
      <c r="D28" s="628">
        <f t="shared" si="4"/>
        <v>0</v>
      </c>
      <c r="E28" s="629">
        <v>0</v>
      </c>
      <c r="F28" s="629">
        <v>0</v>
      </c>
      <c r="G28" s="630">
        <f t="shared" si="3"/>
        <v>0</v>
      </c>
      <c r="I28" s="98"/>
    </row>
    <row r="29" spans="1:10" ht="20.25" customHeight="1">
      <c r="A29" s="99" t="s">
        <v>135</v>
      </c>
      <c r="B29" s="628">
        <v>205900</v>
      </c>
      <c r="C29" s="628">
        <v>12605</v>
      </c>
      <c r="D29" s="628">
        <f t="shared" si="4"/>
        <v>218505</v>
      </c>
      <c r="E29" s="628">
        <v>75049</v>
      </c>
      <c r="F29" s="628">
        <v>75049</v>
      </c>
      <c r="G29" s="630">
        <f t="shared" si="3"/>
        <v>-130851</v>
      </c>
      <c r="I29" s="98"/>
      <c r="J29" s="98"/>
    </row>
    <row r="30" spans="1:10" ht="20.25" customHeight="1">
      <c r="A30" s="97" t="s">
        <v>1387</v>
      </c>
      <c r="B30" s="628">
        <v>33500</v>
      </c>
      <c r="C30" s="628">
        <v>1148.82</v>
      </c>
      <c r="D30" s="628">
        <f t="shared" si="4"/>
        <v>34648.82</v>
      </c>
      <c r="E30" s="628">
        <v>13577.99</v>
      </c>
      <c r="F30" s="628">
        <v>13577.99</v>
      </c>
      <c r="G30" s="630">
        <f t="shared" si="3"/>
        <v>-19922.010000000002</v>
      </c>
    </row>
    <row r="31" spans="1:10" ht="20.25" customHeight="1">
      <c r="A31" s="97" t="s">
        <v>1388</v>
      </c>
      <c r="B31" s="620">
        <v>6000</v>
      </c>
      <c r="C31" s="620">
        <v>0</v>
      </c>
      <c r="D31" s="631">
        <f t="shared" si="4"/>
        <v>6000</v>
      </c>
      <c r="E31" s="620">
        <v>0</v>
      </c>
      <c r="F31" s="620">
        <v>0</v>
      </c>
      <c r="G31" s="632">
        <f t="shared" si="3"/>
        <v>-6000</v>
      </c>
    </row>
    <row r="32" spans="1:10" s="18" customFormat="1" ht="24">
      <c r="A32" s="451" t="s">
        <v>1403</v>
      </c>
      <c r="B32" s="622">
        <v>42607500</v>
      </c>
      <c r="C32" s="622">
        <v>439078</v>
      </c>
      <c r="D32" s="633">
        <f t="shared" si="4"/>
        <v>43046578</v>
      </c>
      <c r="E32" s="622">
        <v>42897482.369999997</v>
      </c>
      <c r="F32" s="622">
        <v>42897482.369999997</v>
      </c>
      <c r="G32" s="632">
        <f t="shared" si="3"/>
        <v>289982.36999999732</v>
      </c>
    </row>
    <row r="33" spans="1:7" s="18" customFormat="1" ht="24">
      <c r="A33" s="451" t="s">
        <v>1407</v>
      </c>
      <c r="B33" s="622">
        <v>0</v>
      </c>
      <c r="C33" s="622">
        <v>0</v>
      </c>
      <c r="D33" s="633">
        <f t="shared" si="4"/>
        <v>0</v>
      </c>
      <c r="E33" s="622">
        <v>0</v>
      </c>
      <c r="F33" s="622">
        <v>0</v>
      </c>
      <c r="G33" s="632">
        <f t="shared" si="3"/>
        <v>0</v>
      </c>
    </row>
    <row r="34" spans="1:7" s="18" customFormat="1" ht="15.75" customHeight="1">
      <c r="A34" s="93"/>
      <c r="B34" s="618"/>
      <c r="C34" s="618"/>
      <c r="D34" s="628"/>
      <c r="E34" s="618"/>
      <c r="F34" s="618"/>
      <c r="G34" s="615"/>
    </row>
    <row r="35" spans="1:7" s="18" customFormat="1" ht="51.75" customHeight="1">
      <c r="A35" s="454" t="s">
        <v>1404</v>
      </c>
      <c r="B35" s="620"/>
      <c r="C35" s="618"/>
      <c r="D35" s="628"/>
      <c r="E35" s="618"/>
      <c r="F35" s="618"/>
      <c r="G35" s="615"/>
    </row>
    <row r="36" spans="1:7" s="18" customFormat="1" ht="20.25" customHeight="1">
      <c r="A36" s="97" t="s">
        <v>222</v>
      </c>
      <c r="B36" s="620">
        <v>0</v>
      </c>
      <c r="C36" s="620">
        <v>0</v>
      </c>
      <c r="D36" s="628">
        <f t="shared" si="4"/>
        <v>0</v>
      </c>
      <c r="E36" s="620">
        <v>0</v>
      </c>
      <c r="F36" s="620">
        <v>0</v>
      </c>
      <c r="G36" s="620">
        <f>+F36-B36</f>
        <v>0</v>
      </c>
    </row>
    <row r="37" spans="1:7" ht="20.25" customHeight="1">
      <c r="A37" s="97" t="s">
        <v>1405</v>
      </c>
      <c r="B37" s="631">
        <v>0</v>
      </c>
      <c r="C37" s="631">
        <v>0</v>
      </c>
      <c r="D37" s="628">
        <f t="shared" si="4"/>
        <v>0</v>
      </c>
      <c r="E37" s="620">
        <v>0</v>
      </c>
      <c r="F37" s="620">
        <v>0</v>
      </c>
      <c r="G37" s="620">
        <f t="shared" ref="G37:G43" si="5">+F37-B37</f>
        <v>0</v>
      </c>
    </row>
    <row r="38" spans="1:7" s="18" customFormat="1" ht="20.25" customHeight="1">
      <c r="A38" s="451" t="s">
        <v>1408</v>
      </c>
      <c r="B38" s="620">
        <v>0</v>
      </c>
      <c r="C38" s="618"/>
      <c r="D38" s="628">
        <f t="shared" si="4"/>
        <v>0</v>
      </c>
      <c r="E38" s="620">
        <v>0</v>
      </c>
      <c r="F38" s="620">
        <v>0</v>
      </c>
      <c r="G38" s="620">
        <f t="shared" si="5"/>
        <v>0</v>
      </c>
    </row>
    <row r="39" spans="1:7" s="18" customFormat="1" ht="24">
      <c r="A39" s="451" t="s">
        <v>1406</v>
      </c>
      <c r="B39" s="620">
        <v>0</v>
      </c>
      <c r="C39" s="618"/>
      <c r="D39" s="628">
        <f t="shared" si="4"/>
        <v>0</v>
      </c>
      <c r="E39" s="620">
        <v>0</v>
      </c>
      <c r="F39" s="620">
        <v>0</v>
      </c>
      <c r="G39" s="620">
        <f t="shared" si="5"/>
        <v>0</v>
      </c>
    </row>
    <row r="40" spans="1:7" s="18" customFormat="1" ht="15.75" customHeight="1">
      <c r="A40" s="93"/>
      <c r="B40" s="620"/>
      <c r="C40" s="618"/>
      <c r="D40" s="628"/>
      <c r="E40" s="620"/>
      <c r="F40" s="620"/>
      <c r="G40" s="620">
        <f t="shared" si="5"/>
        <v>0</v>
      </c>
    </row>
    <row r="41" spans="1:7" ht="20.25" customHeight="1">
      <c r="A41" s="100" t="s">
        <v>283</v>
      </c>
      <c r="B41" s="631"/>
      <c r="C41" s="628"/>
      <c r="D41" s="628">
        <f t="shared" si="4"/>
        <v>0</v>
      </c>
      <c r="E41" s="620">
        <v>0</v>
      </c>
      <c r="F41" s="620">
        <v>0</v>
      </c>
      <c r="G41" s="620">
        <f t="shared" si="5"/>
        <v>0</v>
      </c>
    </row>
    <row r="42" spans="1:7" ht="20.25" customHeight="1">
      <c r="A42" s="97" t="s">
        <v>280</v>
      </c>
      <c r="B42" s="635">
        <v>0</v>
      </c>
      <c r="C42" s="629"/>
      <c r="D42" s="628">
        <f t="shared" si="4"/>
        <v>0</v>
      </c>
      <c r="E42" s="620">
        <v>0</v>
      </c>
      <c r="F42" s="620">
        <v>0</v>
      </c>
      <c r="G42" s="620">
        <f t="shared" si="5"/>
        <v>0</v>
      </c>
    </row>
    <row r="43" spans="1:7" ht="12.75">
      <c r="A43" s="93"/>
      <c r="B43" s="629"/>
      <c r="C43" s="629"/>
      <c r="D43" s="628"/>
      <c r="E43" s="620"/>
      <c r="F43" s="620"/>
      <c r="G43" s="620">
        <f t="shared" si="5"/>
        <v>0</v>
      </c>
    </row>
    <row r="44" spans="1:7" ht="12.75">
      <c r="A44" s="101" t="s">
        <v>281</v>
      </c>
      <c r="B44" s="102">
        <f>SUM(B25:B43)</f>
        <v>44241300</v>
      </c>
      <c r="C44" s="102">
        <f t="shared" ref="C44:F44" si="6">SUM(C25:C43)</f>
        <v>114847</v>
      </c>
      <c r="D44" s="102">
        <f t="shared" si="6"/>
        <v>44356147</v>
      </c>
      <c r="E44" s="102">
        <f t="shared" si="6"/>
        <v>43751651.359999999</v>
      </c>
      <c r="F44" s="102">
        <f t="shared" si="6"/>
        <v>43751651.359999999</v>
      </c>
      <c r="G44" s="1021">
        <f>SUM(G25:G43)</f>
        <v>-489648.64000000269</v>
      </c>
    </row>
    <row r="45" spans="1:7" ht="12.75">
      <c r="A45" s="1023"/>
      <c r="B45" s="1024"/>
      <c r="C45" s="1024"/>
      <c r="D45" s="1025"/>
      <c r="E45" s="1026" t="s">
        <v>1444</v>
      </c>
      <c r="F45" s="1027"/>
      <c r="G45" s="1022"/>
    </row>
    <row r="46" spans="1:7">
      <c r="B46" s="98"/>
      <c r="C46" s="98"/>
      <c r="D46" s="98"/>
      <c r="E46" s="98"/>
      <c r="F46" s="98"/>
      <c r="G46" s="98"/>
    </row>
    <row r="47" spans="1:7">
      <c r="D47" s="98"/>
      <c r="E47" s="98"/>
      <c r="F47" s="98"/>
    </row>
    <row r="48" spans="1:7" ht="12">
      <c r="A48" s="88" t="s">
        <v>1409</v>
      </c>
      <c r="D48" s="98"/>
      <c r="E48" s="98"/>
      <c r="F48" s="98"/>
    </row>
    <row r="49" spans="1:6" ht="12">
      <c r="A49" s="88" t="s">
        <v>1410</v>
      </c>
      <c r="D49" s="98"/>
      <c r="E49" s="98"/>
      <c r="F49" s="98"/>
    </row>
    <row r="50" spans="1:6" ht="12">
      <c r="A50" s="88" t="s">
        <v>1411</v>
      </c>
    </row>
    <row r="51" spans="1:6">
      <c r="A51" s="88" t="s">
        <v>1389</v>
      </c>
    </row>
    <row r="52" spans="1:6">
      <c r="A52" s="88" t="s">
        <v>1390</v>
      </c>
    </row>
    <row r="62" spans="1:6" ht="20.25" customHeight="1"/>
    <row r="63" spans="1:6" ht="20.25" customHeight="1"/>
    <row r="64" spans="1:6" ht="20.25" customHeight="1"/>
    <row r="65" ht="20.25" customHeight="1"/>
    <row r="66" ht="20.25" customHeight="1"/>
    <row r="67" ht="20.25" customHeight="1"/>
    <row r="68" ht="20.25" customHeight="1"/>
    <row r="69" ht="20.25" customHeight="1"/>
    <row r="70" ht="20.25" customHeight="1"/>
    <row r="71" ht="11.25" customHeight="1"/>
  </sheetData>
  <mergeCells count="15">
    <mergeCell ref="G44:G45"/>
    <mergeCell ref="A45:D45"/>
    <mergeCell ref="E45:F45"/>
    <mergeCell ref="G20:G21"/>
    <mergeCell ref="A21:D21"/>
    <mergeCell ref="E21:F21"/>
    <mergeCell ref="A22:A24"/>
    <mergeCell ref="B22:F22"/>
    <mergeCell ref="G22:G23"/>
    <mergeCell ref="A2:G2"/>
    <mergeCell ref="A3:G3"/>
    <mergeCell ref="A4:G4"/>
    <mergeCell ref="A7:A9"/>
    <mergeCell ref="B7:F7"/>
    <mergeCell ref="G7:G8"/>
  </mergeCells>
  <printOptions horizontalCentered="1"/>
  <pageMargins left="0.24" right="0.28000000000000003" top="0.46" bottom="0.53" header="0.31496062992125984" footer="0.31496062992125984"/>
  <pageSetup scale="76" fitToHeight="2" orientation="landscape" r:id="rId1"/>
  <headerFooter>
    <oddHeader>&amp;L&amp;"Arial,Normal"&amp;8Estados e Informes Presupuestarios&amp;R&amp;"Arial,Normal"&amp;8 08</oddHeader>
    <oddFooter>&amp;C&amp;"Arial,Normal"&amp;9“Bajo protesta de decir verdad declaramos que los Estados Financieros y sus notas, son razonablemente correctos y son responsabilidad del emisor”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H108"/>
  <sheetViews>
    <sheetView topLeftCell="A16" zoomScaleNormal="100" workbookViewId="0">
      <selection activeCell="A5" sqref="A5:H5"/>
    </sheetView>
  </sheetViews>
  <sheetFormatPr defaultColWidth="11.43359375" defaultRowHeight="12.75"/>
  <cols>
    <col min="1" max="1" width="7.26171875" style="106" customWidth="1"/>
    <col min="2" max="2" width="62.8203125" style="106" customWidth="1"/>
    <col min="3" max="8" width="19.50390625" style="107" customWidth="1"/>
    <col min="9" max="16384" width="11.43359375" style="104"/>
  </cols>
  <sheetData>
    <row r="2" spans="1:8" ht="15.75" customHeight="1">
      <c r="A2" s="1037" t="s">
        <v>1591</v>
      </c>
      <c r="B2" s="1037"/>
      <c r="C2" s="1037"/>
      <c r="D2" s="1037"/>
      <c r="E2" s="1037"/>
      <c r="F2" s="1037"/>
      <c r="G2" s="1037"/>
      <c r="H2" s="1037"/>
    </row>
    <row r="3" spans="1:8" ht="15.75" customHeight="1">
      <c r="A3" s="1038" t="s">
        <v>284</v>
      </c>
      <c r="B3" s="1038"/>
      <c r="C3" s="1038"/>
      <c r="D3" s="1038"/>
      <c r="E3" s="1038"/>
      <c r="F3" s="1038"/>
      <c r="G3" s="1038"/>
      <c r="H3" s="1038"/>
    </row>
    <row r="4" spans="1:8" ht="15.75" customHeight="1">
      <c r="A4" s="1038" t="s">
        <v>1578</v>
      </c>
      <c r="B4" s="1038"/>
      <c r="C4" s="1038"/>
      <c r="D4" s="1038"/>
      <c r="E4" s="1038"/>
      <c r="F4" s="1038"/>
      <c r="G4" s="1038"/>
      <c r="H4" s="1038"/>
    </row>
    <row r="5" spans="1:8" ht="15.75" customHeight="1">
      <c r="A5" s="1038" t="s">
        <v>1592</v>
      </c>
      <c r="B5" s="1038"/>
      <c r="C5" s="1038"/>
      <c r="D5" s="1038"/>
      <c r="E5" s="1038"/>
      <c r="F5" s="1038"/>
      <c r="G5" s="1038"/>
      <c r="H5" s="1038"/>
    </row>
    <row r="6" spans="1:8" ht="13.5" thickBot="1">
      <c r="A6" s="105"/>
      <c r="G6" s="108"/>
      <c r="H6" s="109"/>
    </row>
    <row r="7" spans="1:8" s="110" customFormat="1">
      <c r="A7" s="1039" t="s">
        <v>244</v>
      </c>
      <c r="B7" s="1040"/>
      <c r="C7" s="1045" t="s">
        <v>285</v>
      </c>
      <c r="D7" s="1046"/>
      <c r="E7" s="1046"/>
      <c r="F7" s="1046"/>
      <c r="G7" s="1047"/>
      <c r="H7" s="1048" t="s">
        <v>286</v>
      </c>
    </row>
    <row r="8" spans="1:8" ht="24.75" thickBot="1">
      <c r="A8" s="1041"/>
      <c r="B8" s="1042"/>
      <c r="C8" s="111" t="s">
        <v>287</v>
      </c>
      <c r="D8" s="111" t="s">
        <v>288</v>
      </c>
      <c r="E8" s="111" t="s">
        <v>289</v>
      </c>
      <c r="F8" s="111" t="s">
        <v>269</v>
      </c>
      <c r="G8" s="111" t="s">
        <v>290</v>
      </c>
      <c r="H8" s="1049"/>
    </row>
    <row r="9" spans="1:8" ht="15" customHeight="1" thickBot="1">
      <c r="A9" s="1043"/>
      <c r="B9" s="1044"/>
      <c r="C9" s="112">
        <v>1</v>
      </c>
      <c r="D9" s="112">
        <v>2</v>
      </c>
      <c r="E9" s="112" t="s">
        <v>291</v>
      </c>
      <c r="F9" s="112">
        <v>4</v>
      </c>
      <c r="G9" s="112">
        <v>5</v>
      </c>
      <c r="H9" s="112" t="s">
        <v>292</v>
      </c>
    </row>
    <row r="10" spans="1:8" s="116" customFormat="1" ht="15" customHeight="1">
      <c r="A10" s="113">
        <v>1000</v>
      </c>
      <c r="B10" s="114" t="s">
        <v>156</v>
      </c>
      <c r="C10" s="638">
        <f>SUM(C11:C17)</f>
        <v>12595000</v>
      </c>
      <c r="D10" s="638">
        <f t="shared" ref="D10:H10" si="0">SUM(D11:D17)</f>
        <v>-100000</v>
      </c>
      <c r="E10" s="638">
        <f t="shared" si="0"/>
        <v>12495000</v>
      </c>
      <c r="F10" s="638">
        <f t="shared" si="0"/>
        <v>12224920.91</v>
      </c>
      <c r="G10" s="638">
        <f t="shared" si="0"/>
        <v>12224920.91</v>
      </c>
      <c r="H10" s="638">
        <f t="shared" si="0"/>
        <v>270079.09000000032</v>
      </c>
    </row>
    <row r="11" spans="1:8" s="116" customFormat="1" ht="15" customHeight="1">
      <c r="A11" s="117">
        <v>1100</v>
      </c>
      <c r="B11" s="118" t="s">
        <v>293</v>
      </c>
      <c r="C11" s="636">
        <v>11500000</v>
      </c>
      <c r="D11" s="636">
        <v>-158000</v>
      </c>
      <c r="E11" s="636">
        <f>+C11+D11</f>
        <v>11342000</v>
      </c>
      <c r="F11" s="636">
        <v>11284544.18</v>
      </c>
      <c r="G11" s="636">
        <v>11284544.18</v>
      </c>
      <c r="H11" s="636">
        <f>+E11-F11</f>
        <v>57455.820000000298</v>
      </c>
    </row>
    <row r="12" spans="1:8" s="116" customFormat="1" ht="15" customHeight="1">
      <c r="A12" s="117">
        <v>1200</v>
      </c>
      <c r="B12" s="118" t="s">
        <v>294</v>
      </c>
      <c r="C12" s="636">
        <v>65000</v>
      </c>
      <c r="D12" s="636">
        <v>0</v>
      </c>
      <c r="E12" s="636">
        <f t="shared" ref="E12:E75" si="1">+C12+D12</f>
        <v>65000</v>
      </c>
      <c r="F12" s="636">
        <v>16865.509999999998</v>
      </c>
      <c r="G12" s="636">
        <v>16865.509999999998</v>
      </c>
      <c r="H12" s="636">
        <f t="shared" ref="H12:H75" si="2">+E12-F12</f>
        <v>48134.490000000005</v>
      </c>
    </row>
    <row r="13" spans="1:8" s="116" customFormat="1" ht="15" customHeight="1">
      <c r="A13" s="117">
        <v>1300</v>
      </c>
      <c r="B13" s="118" t="s">
        <v>295</v>
      </c>
      <c r="C13" s="636">
        <v>950000</v>
      </c>
      <c r="D13" s="636">
        <v>108000</v>
      </c>
      <c r="E13" s="636">
        <f t="shared" si="1"/>
        <v>1058000</v>
      </c>
      <c r="F13" s="636">
        <v>923511.22</v>
      </c>
      <c r="G13" s="636">
        <v>923511.22</v>
      </c>
      <c r="H13" s="636">
        <f t="shared" si="2"/>
        <v>134488.78000000003</v>
      </c>
    </row>
    <row r="14" spans="1:8" s="116" customFormat="1" ht="15" customHeight="1">
      <c r="A14" s="117">
        <v>1400</v>
      </c>
      <c r="B14" s="118" t="s">
        <v>296</v>
      </c>
      <c r="C14" s="636">
        <v>0</v>
      </c>
      <c r="D14" s="636">
        <v>0</v>
      </c>
      <c r="E14" s="636">
        <f t="shared" si="1"/>
        <v>0</v>
      </c>
      <c r="F14" s="636">
        <v>0</v>
      </c>
      <c r="G14" s="636">
        <v>0</v>
      </c>
      <c r="H14" s="636">
        <f t="shared" si="2"/>
        <v>0</v>
      </c>
    </row>
    <row r="15" spans="1:8" s="116" customFormat="1" ht="15" customHeight="1">
      <c r="A15" s="117">
        <v>1500</v>
      </c>
      <c r="B15" s="118" t="s">
        <v>297</v>
      </c>
      <c r="C15" s="636">
        <v>50000</v>
      </c>
      <c r="D15" s="636">
        <v>-50000</v>
      </c>
      <c r="E15" s="636">
        <f t="shared" si="1"/>
        <v>0</v>
      </c>
      <c r="F15" s="636">
        <v>0</v>
      </c>
      <c r="G15" s="636">
        <v>0</v>
      </c>
      <c r="H15" s="636">
        <f t="shared" si="2"/>
        <v>0</v>
      </c>
    </row>
    <row r="16" spans="1:8" s="116" customFormat="1" ht="15" customHeight="1">
      <c r="A16" s="117">
        <v>1600</v>
      </c>
      <c r="B16" s="118" t="s">
        <v>298</v>
      </c>
      <c r="C16" s="636">
        <v>0</v>
      </c>
      <c r="D16" s="636">
        <v>0</v>
      </c>
      <c r="E16" s="636">
        <f t="shared" si="1"/>
        <v>0</v>
      </c>
      <c r="F16" s="636">
        <v>0</v>
      </c>
      <c r="G16" s="636">
        <v>0</v>
      </c>
      <c r="H16" s="636">
        <f t="shared" si="2"/>
        <v>0</v>
      </c>
    </row>
    <row r="17" spans="1:8" s="116" customFormat="1" ht="15" customHeight="1">
      <c r="A17" s="117">
        <v>1700</v>
      </c>
      <c r="B17" s="118" t="s">
        <v>299</v>
      </c>
      <c r="C17" s="636">
        <v>30000</v>
      </c>
      <c r="D17" s="636">
        <v>0</v>
      </c>
      <c r="E17" s="636">
        <f t="shared" si="1"/>
        <v>30000</v>
      </c>
      <c r="F17" s="636">
        <v>0</v>
      </c>
      <c r="G17" s="636">
        <v>0</v>
      </c>
      <c r="H17" s="636">
        <f t="shared" si="2"/>
        <v>30000</v>
      </c>
    </row>
    <row r="18" spans="1:8" s="116" customFormat="1" ht="15" customHeight="1">
      <c r="A18" s="119">
        <v>2000</v>
      </c>
      <c r="B18" s="120" t="s">
        <v>158</v>
      </c>
      <c r="C18" s="639">
        <f>SUM(C19:C27)</f>
        <v>8851490.5</v>
      </c>
      <c r="D18" s="639">
        <f t="shared" ref="D18:H18" si="3">SUM(D19:D27)</f>
        <v>1112000</v>
      </c>
      <c r="E18" s="639">
        <f t="shared" si="3"/>
        <v>9963490.5</v>
      </c>
      <c r="F18" s="639">
        <f t="shared" si="3"/>
        <v>8956482.4499999993</v>
      </c>
      <c r="G18" s="639">
        <f t="shared" si="3"/>
        <v>8956482.4499999993</v>
      </c>
      <c r="H18" s="639">
        <f t="shared" si="3"/>
        <v>1007008.0500000002</v>
      </c>
    </row>
    <row r="19" spans="1:8" s="116" customFormat="1" ht="15" customHeight="1">
      <c r="A19" s="117">
        <v>2100</v>
      </c>
      <c r="B19" s="118" t="s">
        <v>300</v>
      </c>
      <c r="C19" s="637">
        <v>946490.5</v>
      </c>
      <c r="D19" s="637">
        <v>-580000</v>
      </c>
      <c r="E19" s="636">
        <f t="shared" si="1"/>
        <v>366490.5</v>
      </c>
      <c r="F19" s="637">
        <v>179857.18</v>
      </c>
      <c r="G19" s="637">
        <v>179857.18</v>
      </c>
      <c r="H19" s="636">
        <f t="shared" si="2"/>
        <v>186633.32</v>
      </c>
    </row>
    <row r="20" spans="1:8" s="116" customFormat="1" ht="15" customHeight="1">
      <c r="A20" s="117">
        <v>2200</v>
      </c>
      <c r="B20" s="118" t="s">
        <v>301</v>
      </c>
      <c r="C20" s="637">
        <v>550000</v>
      </c>
      <c r="D20" s="637">
        <v>-346000</v>
      </c>
      <c r="E20" s="636">
        <f t="shared" si="1"/>
        <v>204000</v>
      </c>
      <c r="F20" s="637">
        <v>158703.12</v>
      </c>
      <c r="G20" s="637">
        <v>158703.12</v>
      </c>
      <c r="H20" s="636">
        <f t="shared" si="2"/>
        <v>45296.880000000005</v>
      </c>
    </row>
    <row r="21" spans="1:8" s="116" customFormat="1" ht="15" customHeight="1">
      <c r="A21" s="117">
        <v>2300</v>
      </c>
      <c r="B21" s="118" t="s">
        <v>302</v>
      </c>
      <c r="C21" s="637">
        <v>0</v>
      </c>
      <c r="D21" s="637">
        <v>0</v>
      </c>
      <c r="E21" s="636">
        <f t="shared" si="1"/>
        <v>0</v>
      </c>
      <c r="F21" s="637">
        <v>0</v>
      </c>
      <c r="G21" s="637">
        <v>0</v>
      </c>
      <c r="H21" s="636">
        <f t="shared" si="2"/>
        <v>0</v>
      </c>
    </row>
    <row r="22" spans="1:8" s="116" customFormat="1" ht="15" customHeight="1">
      <c r="A22" s="117">
        <v>2400</v>
      </c>
      <c r="B22" s="118" t="s">
        <v>303</v>
      </c>
      <c r="C22" s="637">
        <v>2175000</v>
      </c>
      <c r="D22" s="637">
        <v>-600000</v>
      </c>
      <c r="E22" s="636">
        <f t="shared" si="1"/>
        <v>1575000</v>
      </c>
      <c r="F22" s="637">
        <v>1435430</v>
      </c>
      <c r="G22" s="637">
        <v>1435430</v>
      </c>
      <c r="H22" s="636">
        <f t="shared" si="2"/>
        <v>139570</v>
      </c>
    </row>
    <row r="23" spans="1:8" s="116" customFormat="1" ht="15" customHeight="1">
      <c r="A23" s="117">
        <v>2500</v>
      </c>
      <c r="B23" s="118" t="s">
        <v>304</v>
      </c>
      <c r="C23" s="637">
        <v>50000</v>
      </c>
      <c r="D23" s="637">
        <v>0</v>
      </c>
      <c r="E23" s="636">
        <f t="shared" si="1"/>
        <v>50000</v>
      </c>
      <c r="F23" s="637">
        <v>0</v>
      </c>
      <c r="G23" s="637">
        <v>0</v>
      </c>
      <c r="H23" s="636">
        <f t="shared" si="2"/>
        <v>50000</v>
      </c>
    </row>
    <row r="24" spans="1:8" s="116" customFormat="1" ht="15" customHeight="1">
      <c r="A24" s="117">
        <v>2600</v>
      </c>
      <c r="B24" s="118" t="s">
        <v>305</v>
      </c>
      <c r="C24" s="637">
        <v>4150000</v>
      </c>
      <c r="D24" s="637">
        <v>2638000</v>
      </c>
      <c r="E24" s="636">
        <f t="shared" si="1"/>
        <v>6788000</v>
      </c>
      <c r="F24" s="637">
        <v>6490599.0499999998</v>
      </c>
      <c r="G24" s="637">
        <v>6490599.0499999998</v>
      </c>
      <c r="H24" s="636">
        <f t="shared" si="2"/>
        <v>297400.95000000019</v>
      </c>
    </row>
    <row r="25" spans="1:8" s="116" customFormat="1" ht="15" customHeight="1">
      <c r="A25" s="117">
        <v>2700</v>
      </c>
      <c r="B25" s="118" t="s">
        <v>306</v>
      </c>
      <c r="C25" s="637">
        <v>100000</v>
      </c>
      <c r="D25" s="637">
        <v>0</v>
      </c>
      <c r="E25" s="636">
        <f t="shared" si="1"/>
        <v>100000</v>
      </c>
      <c r="F25" s="637">
        <v>0</v>
      </c>
      <c r="G25" s="637">
        <v>0</v>
      </c>
      <c r="H25" s="636">
        <f t="shared" si="2"/>
        <v>100000</v>
      </c>
    </row>
    <row r="26" spans="1:8" s="116" customFormat="1" ht="15" customHeight="1">
      <c r="A26" s="117">
        <v>2800</v>
      </c>
      <c r="B26" s="118" t="s">
        <v>307</v>
      </c>
      <c r="C26" s="637">
        <v>0</v>
      </c>
      <c r="D26" s="637">
        <v>0</v>
      </c>
      <c r="E26" s="636">
        <f t="shared" si="1"/>
        <v>0</v>
      </c>
      <c r="F26" s="637">
        <v>0</v>
      </c>
      <c r="G26" s="637">
        <v>0</v>
      </c>
      <c r="H26" s="636">
        <f t="shared" si="2"/>
        <v>0</v>
      </c>
    </row>
    <row r="27" spans="1:8" s="116" customFormat="1" ht="15" customHeight="1">
      <c r="A27" s="117">
        <v>2900</v>
      </c>
      <c r="B27" s="118" t="s">
        <v>308</v>
      </c>
      <c r="C27" s="637">
        <v>880000</v>
      </c>
      <c r="D27" s="637">
        <v>0</v>
      </c>
      <c r="E27" s="636">
        <f t="shared" si="1"/>
        <v>880000</v>
      </c>
      <c r="F27" s="637">
        <v>691893.1</v>
      </c>
      <c r="G27" s="637">
        <v>691893.1</v>
      </c>
      <c r="H27" s="636">
        <f t="shared" si="2"/>
        <v>188106.90000000002</v>
      </c>
    </row>
    <row r="28" spans="1:8" s="116" customFormat="1" ht="15" customHeight="1">
      <c r="A28" s="119">
        <v>3000</v>
      </c>
      <c r="B28" s="120" t="s">
        <v>160</v>
      </c>
      <c r="C28" s="639">
        <f>SUM(C29:C37)</f>
        <v>10418619.5</v>
      </c>
      <c r="D28" s="639">
        <f t="shared" ref="D28:H28" si="4">SUM(D29:D37)</f>
        <v>-2107000</v>
      </c>
      <c r="E28" s="639">
        <f t="shared" si="4"/>
        <v>8311619.5</v>
      </c>
      <c r="F28" s="639">
        <f t="shared" si="4"/>
        <v>7240785.8500000006</v>
      </c>
      <c r="G28" s="639">
        <f t="shared" si="4"/>
        <v>7240785.8500000006</v>
      </c>
      <c r="H28" s="639">
        <f t="shared" si="4"/>
        <v>1070833.6500000001</v>
      </c>
    </row>
    <row r="29" spans="1:8" s="116" customFormat="1" ht="15" customHeight="1">
      <c r="A29" s="117">
        <v>3100</v>
      </c>
      <c r="B29" s="118" t="s">
        <v>309</v>
      </c>
      <c r="C29" s="637">
        <v>1910000</v>
      </c>
      <c r="D29" s="637">
        <v>58000</v>
      </c>
      <c r="E29" s="636">
        <f t="shared" si="1"/>
        <v>1968000</v>
      </c>
      <c r="F29" s="637">
        <v>1605985.47</v>
      </c>
      <c r="G29" s="637">
        <v>1605985.47</v>
      </c>
      <c r="H29" s="636">
        <f t="shared" si="2"/>
        <v>362014.53</v>
      </c>
    </row>
    <row r="30" spans="1:8" s="116" customFormat="1" ht="15" customHeight="1">
      <c r="A30" s="117">
        <v>3200</v>
      </c>
      <c r="B30" s="118" t="s">
        <v>310</v>
      </c>
      <c r="C30" s="637">
        <v>3780000</v>
      </c>
      <c r="D30" s="637">
        <v>-360000</v>
      </c>
      <c r="E30" s="636">
        <f t="shared" si="1"/>
        <v>3420000</v>
      </c>
      <c r="F30" s="637">
        <v>3348400</v>
      </c>
      <c r="G30" s="637">
        <v>3348400</v>
      </c>
      <c r="H30" s="636">
        <f t="shared" si="2"/>
        <v>71600</v>
      </c>
    </row>
    <row r="31" spans="1:8" s="116" customFormat="1" ht="15" customHeight="1">
      <c r="A31" s="117">
        <v>3300</v>
      </c>
      <c r="B31" s="118" t="s">
        <v>311</v>
      </c>
      <c r="C31" s="637">
        <v>663619.5</v>
      </c>
      <c r="D31" s="637">
        <v>-660000</v>
      </c>
      <c r="E31" s="636">
        <f t="shared" si="1"/>
        <v>3619.5</v>
      </c>
      <c r="F31" s="637">
        <v>0</v>
      </c>
      <c r="G31" s="637">
        <v>0</v>
      </c>
      <c r="H31" s="636">
        <f t="shared" si="2"/>
        <v>3619.5</v>
      </c>
    </row>
    <row r="32" spans="1:8" s="116" customFormat="1" ht="15" customHeight="1">
      <c r="A32" s="117">
        <v>3400</v>
      </c>
      <c r="B32" s="118" t="s">
        <v>312</v>
      </c>
      <c r="C32" s="637">
        <v>85000</v>
      </c>
      <c r="D32" s="637">
        <v>35000</v>
      </c>
      <c r="E32" s="636">
        <f t="shared" si="1"/>
        <v>120000</v>
      </c>
      <c r="F32" s="637">
        <v>21292.45</v>
      </c>
      <c r="G32" s="637">
        <v>21292.45</v>
      </c>
      <c r="H32" s="636">
        <f t="shared" si="2"/>
        <v>98707.55</v>
      </c>
    </row>
    <row r="33" spans="1:8" s="116" customFormat="1" ht="15" customHeight="1">
      <c r="A33" s="117">
        <v>3500</v>
      </c>
      <c r="B33" s="118" t="s">
        <v>313</v>
      </c>
      <c r="C33" s="637">
        <v>1700000</v>
      </c>
      <c r="D33" s="637">
        <v>-780000</v>
      </c>
      <c r="E33" s="636">
        <f t="shared" si="1"/>
        <v>920000</v>
      </c>
      <c r="F33" s="637">
        <v>476887.69</v>
      </c>
      <c r="G33" s="637">
        <v>476887.69</v>
      </c>
      <c r="H33" s="636">
        <f t="shared" si="2"/>
        <v>443112.31</v>
      </c>
    </row>
    <row r="34" spans="1:8" s="116" customFormat="1" ht="15" customHeight="1">
      <c r="A34" s="117">
        <v>3600</v>
      </c>
      <c r="B34" s="118" t="s">
        <v>314</v>
      </c>
      <c r="C34" s="637">
        <v>50000</v>
      </c>
      <c r="D34" s="637">
        <v>-50000</v>
      </c>
      <c r="E34" s="636">
        <f t="shared" si="1"/>
        <v>0</v>
      </c>
      <c r="F34" s="637">
        <v>0</v>
      </c>
      <c r="G34" s="637">
        <v>0</v>
      </c>
      <c r="H34" s="636">
        <f t="shared" si="2"/>
        <v>0</v>
      </c>
    </row>
    <row r="35" spans="1:8" s="116" customFormat="1" ht="15" customHeight="1">
      <c r="A35" s="117">
        <v>3700</v>
      </c>
      <c r="B35" s="118" t="s">
        <v>315</v>
      </c>
      <c r="C35" s="637">
        <v>40000</v>
      </c>
      <c r="D35" s="637">
        <v>0</v>
      </c>
      <c r="E35" s="636">
        <f t="shared" si="1"/>
        <v>40000</v>
      </c>
      <c r="F35" s="637">
        <v>0</v>
      </c>
      <c r="G35" s="637">
        <v>0</v>
      </c>
      <c r="H35" s="636">
        <f t="shared" si="2"/>
        <v>40000</v>
      </c>
    </row>
    <row r="36" spans="1:8" s="116" customFormat="1" ht="15" customHeight="1">
      <c r="A36" s="117">
        <v>3800</v>
      </c>
      <c r="B36" s="118" t="s">
        <v>316</v>
      </c>
      <c r="C36" s="637">
        <v>1750000</v>
      </c>
      <c r="D36" s="637">
        <v>50000</v>
      </c>
      <c r="E36" s="636">
        <f t="shared" si="1"/>
        <v>1800000</v>
      </c>
      <c r="F36" s="637">
        <v>1776784.24</v>
      </c>
      <c r="G36" s="637">
        <v>1776784.24</v>
      </c>
      <c r="H36" s="636">
        <f t="shared" si="2"/>
        <v>23215.760000000009</v>
      </c>
    </row>
    <row r="37" spans="1:8" s="116" customFormat="1" ht="15" customHeight="1">
      <c r="A37" s="117">
        <v>3900</v>
      </c>
      <c r="B37" s="118" t="s">
        <v>317</v>
      </c>
      <c r="C37" s="637">
        <v>440000</v>
      </c>
      <c r="D37" s="637">
        <v>-400000</v>
      </c>
      <c r="E37" s="636">
        <f t="shared" si="1"/>
        <v>40000</v>
      </c>
      <c r="F37" s="637">
        <v>11436</v>
      </c>
      <c r="G37" s="637">
        <v>11436</v>
      </c>
      <c r="H37" s="636">
        <f t="shared" si="2"/>
        <v>28564</v>
      </c>
    </row>
    <row r="38" spans="1:8" s="116" customFormat="1" ht="15" customHeight="1">
      <c r="A38" s="119">
        <v>4000</v>
      </c>
      <c r="B38" s="120" t="s">
        <v>161</v>
      </c>
      <c r="C38" s="639">
        <f>SUM(C39:C47)</f>
        <v>4670000</v>
      </c>
      <c r="D38" s="639">
        <f t="shared" ref="D38:H38" si="5">SUM(D39:D47)</f>
        <v>500000</v>
      </c>
      <c r="E38" s="639">
        <f t="shared" si="5"/>
        <v>5170000</v>
      </c>
      <c r="F38" s="639">
        <f t="shared" si="5"/>
        <v>4387880.93</v>
      </c>
      <c r="G38" s="639">
        <f t="shared" si="5"/>
        <v>4387880.93</v>
      </c>
      <c r="H38" s="639">
        <f t="shared" si="5"/>
        <v>782119.0700000003</v>
      </c>
    </row>
    <row r="39" spans="1:8" s="116" customFormat="1" ht="15" customHeight="1">
      <c r="A39" s="117">
        <v>4100</v>
      </c>
      <c r="B39" s="118" t="s">
        <v>163</v>
      </c>
      <c r="C39" s="637">
        <v>0</v>
      </c>
      <c r="D39" s="637">
        <v>0</v>
      </c>
      <c r="E39" s="636">
        <f t="shared" si="1"/>
        <v>0</v>
      </c>
      <c r="F39" s="637">
        <v>0</v>
      </c>
      <c r="G39" s="637">
        <v>0</v>
      </c>
      <c r="H39" s="636">
        <f t="shared" si="2"/>
        <v>0</v>
      </c>
    </row>
    <row r="40" spans="1:8" s="116" customFormat="1" ht="15" customHeight="1">
      <c r="A40" s="117">
        <v>4200</v>
      </c>
      <c r="B40" s="118" t="s">
        <v>165</v>
      </c>
      <c r="C40" s="637">
        <v>0</v>
      </c>
      <c r="D40" s="637">
        <v>0</v>
      </c>
      <c r="E40" s="636">
        <f t="shared" si="1"/>
        <v>0</v>
      </c>
      <c r="F40" s="637">
        <v>0</v>
      </c>
      <c r="G40" s="637">
        <v>0</v>
      </c>
      <c r="H40" s="636">
        <f t="shared" si="2"/>
        <v>0</v>
      </c>
    </row>
    <row r="41" spans="1:8" s="116" customFormat="1" ht="15" customHeight="1">
      <c r="A41" s="117">
        <v>4300</v>
      </c>
      <c r="B41" s="118" t="s">
        <v>167</v>
      </c>
      <c r="C41" s="637">
        <v>0</v>
      </c>
      <c r="D41" s="637">
        <v>0</v>
      </c>
      <c r="E41" s="636">
        <f t="shared" si="1"/>
        <v>0</v>
      </c>
      <c r="F41" s="637">
        <v>0</v>
      </c>
      <c r="G41" s="637">
        <v>0</v>
      </c>
      <c r="H41" s="636">
        <f t="shared" si="2"/>
        <v>0</v>
      </c>
    </row>
    <row r="42" spans="1:8" s="116" customFormat="1" ht="15" customHeight="1">
      <c r="A42" s="117">
        <v>4400</v>
      </c>
      <c r="B42" s="118" t="s">
        <v>318</v>
      </c>
      <c r="C42" s="637">
        <v>4620000</v>
      </c>
      <c r="D42" s="637">
        <v>500000</v>
      </c>
      <c r="E42" s="636">
        <f t="shared" si="1"/>
        <v>5120000</v>
      </c>
      <c r="F42" s="637">
        <v>4387880.93</v>
      </c>
      <c r="G42" s="637">
        <v>4387880.93</v>
      </c>
      <c r="H42" s="636">
        <f t="shared" si="2"/>
        <v>732119.0700000003</v>
      </c>
    </row>
    <row r="43" spans="1:8" s="116" customFormat="1" ht="15" customHeight="1">
      <c r="A43" s="117">
        <v>4500</v>
      </c>
      <c r="B43" s="118" t="s">
        <v>171</v>
      </c>
      <c r="C43" s="637">
        <v>0</v>
      </c>
      <c r="D43" s="637">
        <v>0</v>
      </c>
      <c r="E43" s="636">
        <f t="shared" si="1"/>
        <v>0</v>
      </c>
      <c r="F43" s="637">
        <v>0</v>
      </c>
      <c r="G43" s="637">
        <v>0</v>
      </c>
      <c r="H43" s="636">
        <f t="shared" si="2"/>
        <v>0</v>
      </c>
    </row>
    <row r="44" spans="1:8" s="116" customFormat="1" ht="15" customHeight="1">
      <c r="A44" s="117">
        <v>4600</v>
      </c>
      <c r="B44" s="118" t="s">
        <v>319</v>
      </c>
      <c r="C44" s="637">
        <v>0</v>
      </c>
      <c r="D44" s="637">
        <v>0</v>
      </c>
      <c r="E44" s="636">
        <f t="shared" si="1"/>
        <v>0</v>
      </c>
      <c r="F44" s="637">
        <v>0</v>
      </c>
      <c r="G44" s="637">
        <v>0</v>
      </c>
      <c r="H44" s="636">
        <f t="shared" si="2"/>
        <v>0</v>
      </c>
    </row>
    <row r="45" spans="1:8" s="116" customFormat="1" ht="15" customHeight="1">
      <c r="A45" s="117">
        <v>4700</v>
      </c>
      <c r="B45" s="118" t="s">
        <v>175</v>
      </c>
      <c r="C45" s="637">
        <v>0</v>
      </c>
      <c r="D45" s="637">
        <v>0</v>
      </c>
      <c r="E45" s="636">
        <f t="shared" si="1"/>
        <v>0</v>
      </c>
      <c r="F45" s="637">
        <v>0</v>
      </c>
      <c r="G45" s="637">
        <v>0</v>
      </c>
      <c r="H45" s="636">
        <f t="shared" si="2"/>
        <v>0</v>
      </c>
    </row>
    <row r="46" spans="1:8" s="116" customFormat="1" ht="15" customHeight="1">
      <c r="A46" s="117">
        <v>4800</v>
      </c>
      <c r="B46" s="118" t="s">
        <v>177</v>
      </c>
      <c r="C46" s="637">
        <v>50000</v>
      </c>
      <c r="D46" s="637">
        <v>0</v>
      </c>
      <c r="E46" s="636">
        <f t="shared" si="1"/>
        <v>50000</v>
      </c>
      <c r="F46" s="637">
        <v>0</v>
      </c>
      <c r="G46" s="637">
        <v>0</v>
      </c>
      <c r="H46" s="636">
        <f t="shared" si="2"/>
        <v>50000</v>
      </c>
    </row>
    <row r="47" spans="1:8" s="116" customFormat="1" ht="15" customHeight="1">
      <c r="A47" s="117">
        <v>4900</v>
      </c>
      <c r="B47" s="118" t="s">
        <v>320</v>
      </c>
      <c r="C47" s="637">
        <v>0</v>
      </c>
      <c r="D47" s="637">
        <v>0</v>
      </c>
      <c r="E47" s="636">
        <f t="shared" si="1"/>
        <v>0</v>
      </c>
      <c r="F47" s="637">
        <v>0</v>
      </c>
      <c r="G47" s="637">
        <v>0</v>
      </c>
      <c r="H47" s="636">
        <f t="shared" si="2"/>
        <v>0</v>
      </c>
    </row>
    <row r="48" spans="1:8" s="116" customFormat="1" ht="15" customHeight="1">
      <c r="A48" s="119">
        <v>5000</v>
      </c>
      <c r="B48" s="120" t="s">
        <v>321</v>
      </c>
      <c r="C48" s="639">
        <f>SUM(C49:C57)</f>
        <v>400000</v>
      </c>
      <c r="D48" s="639">
        <f t="shared" ref="D48:H48" si="6">SUM(D49:D57)</f>
        <v>0</v>
      </c>
      <c r="E48" s="639">
        <f t="shared" si="6"/>
        <v>400000</v>
      </c>
      <c r="F48" s="639">
        <f t="shared" si="6"/>
        <v>110477.61</v>
      </c>
      <c r="G48" s="639">
        <f t="shared" si="6"/>
        <v>110477.61</v>
      </c>
      <c r="H48" s="639">
        <f t="shared" si="6"/>
        <v>289522.39</v>
      </c>
    </row>
    <row r="49" spans="1:8" s="116" customFormat="1" ht="15" customHeight="1">
      <c r="A49" s="117">
        <v>5100</v>
      </c>
      <c r="B49" s="118" t="s">
        <v>322</v>
      </c>
      <c r="C49" s="637">
        <v>100000</v>
      </c>
      <c r="D49" s="637">
        <v>-50000</v>
      </c>
      <c r="E49" s="636">
        <f t="shared" si="1"/>
        <v>50000</v>
      </c>
      <c r="F49" s="637">
        <v>37807.61</v>
      </c>
      <c r="G49" s="637">
        <v>37807.61</v>
      </c>
      <c r="H49" s="636">
        <f t="shared" si="2"/>
        <v>12192.39</v>
      </c>
    </row>
    <row r="50" spans="1:8" s="116" customFormat="1" ht="15" customHeight="1">
      <c r="A50" s="117">
        <v>5200</v>
      </c>
      <c r="B50" s="118" t="s">
        <v>323</v>
      </c>
      <c r="C50" s="637">
        <v>100000</v>
      </c>
      <c r="D50" s="637">
        <v>-50000</v>
      </c>
      <c r="E50" s="636">
        <f t="shared" si="1"/>
        <v>50000</v>
      </c>
      <c r="F50" s="637">
        <v>0</v>
      </c>
      <c r="G50" s="637">
        <v>0</v>
      </c>
      <c r="H50" s="636">
        <f t="shared" si="2"/>
        <v>50000</v>
      </c>
    </row>
    <row r="51" spans="1:8" s="116" customFormat="1" ht="15" customHeight="1">
      <c r="A51" s="117">
        <v>5300</v>
      </c>
      <c r="B51" s="118" t="s">
        <v>324</v>
      </c>
      <c r="C51" s="637">
        <v>0</v>
      </c>
      <c r="D51" s="637">
        <v>0</v>
      </c>
      <c r="E51" s="636">
        <f t="shared" si="1"/>
        <v>0</v>
      </c>
      <c r="F51" s="637">
        <v>0</v>
      </c>
      <c r="G51" s="637">
        <v>0</v>
      </c>
      <c r="H51" s="636">
        <f t="shared" si="2"/>
        <v>0</v>
      </c>
    </row>
    <row r="52" spans="1:8" s="116" customFormat="1" ht="15" customHeight="1">
      <c r="A52" s="117">
        <v>5400</v>
      </c>
      <c r="B52" s="118" t="s">
        <v>325</v>
      </c>
      <c r="C52" s="637">
        <v>0</v>
      </c>
      <c r="D52" s="637">
        <v>0</v>
      </c>
      <c r="E52" s="636">
        <f t="shared" si="1"/>
        <v>0</v>
      </c>
      <c r="F52" s="637">
        <v>0</v>
      </c>
      <c r="G52" s="637">
        <v>0</v>
      </c>
      <c r="H52" s="636">
        <f t="shared" si="2"/>
        <v>0</v>
      </c>
    </row>
    <row r="53" spans="1:8" s="116" customFormat="1" ht="15" customHeight="1">
      <c r="A53" s="117">
        <v>5500</v>
      </c>
      <c r="B53" s="118" t="s">
        <v>326</v>
      </c>
      <c r="C53" s="637">
        <v>0</v>
      </c>
      <c r="D53" s="637">
        <v>0</v>
      </c>
      <c r="E53" s="636">
        <f t="shared" si="1"/>
        <v>0</v>
      </c>
      <c r="F53" s="637">
        <v>0</v>
      </c>
      <c r="G53" s="637">
        <v>0</v>
      </c>
      <c r="H53" s="636">
        <f t="shared" si="2"/>
        <v>0</v>
      </c>
    </row>
    <row r="54" spans="1:8" s="116" customFormat="1" ht="15" customHeight="1">
      <c r="A54" s="117">
        <v>5600</v>
      </c>
      <c r="B54" s="118" t="s">
        <v>327</v>
      </c>
      <c r="C54" s="637">
        <v>100000</v>
      </c>
      <c r="D54" s="637">
        <v>100000</v>
      </c>
      <c r="E54" s="636">
        <f t="shared" si="1"/>
        <v>200000</v>
      </c>
      <c r="F54" s="637">
        <v>72670</v>
      </c>
      <c r="G54" s="637">
        <v>72670</v>
      </c>
      <c r="H54" s="636">
        <f t="shared" si="2"/>
        <v>127330</v>
      </c>
    </row>
    <row r="55" spans="1:8" s="116" customFormat="1" ht="15" customHeight="1">
      <c r="A55" s="117">
        <v>5700</v>
      </c>
      <c r="B55" s="118" t="s">
        <v>328</v>
      </c>
      <c r="C55" s="637">
        <v>0</v>
      </c>
      <c r="D55" s="637">
        <v>0</v>
      </c>
      <c r="E55" s="636">
        <f t="shared" si="1"/>
        <v>0</v>
      </c>
      <c r="F55" s="637">
        <v>0</v>
      </c>
      <c r="G55" s="637">
        <v>0</v>
      </c>
      <c r="H55" s="636">
        <f t="shared" si="2"/>
        <v>0</v>
      </c>
    </row>
    <row r="56" spans="1:8" s="116" customFormat="1" ht="15" customHeight="1">
      <c r="A56" s="117">
        <v>5800</v>
      </c>
      <c r="B56" s="118" t="s">
        <v>329</v>
      </c>
      <c r="C56" s="637">
        <v>0</v>
      </c>
      <c r="D56" s="637">
        <v>0</v>
      </c>
      <c r="E56" s="636">
        <f t="shared" si="1"/>
        <v>0</v>
      </c>
      <c r="F56" s="637">
        <v>0</v>
      </c>
      <c r="G56" s="637">
        <v>0</v>
      </c>
      <c r="H56" s="636">
        <f t="shared" si="2"/>
        <v>0</v>
      </c>
    </row>
    <row r="57" spans="1:8" s="116" customFormat="1" ht="15" customHeight="1">
      <c r="A57" s="117">
        <v>5900</v>
      </c>
      <c r="B57" s="118" t="s">
        <v>56</v>
      </c>
      <c r="C57" s="637">
        <v>100000</v>
      </c>
      <c r="D57" s="637">
        <v>0</v>
      </c>
      <c r="E57" s="636">
        <f t="shared" si="1"/>
        <v>100000</v>
      </c>
      <c r="F57" s="637">
        <v>0</v>
      </c>
      <c r="G57" s="637">
        <v>0</v>
      </c>
      <c r="H57" s="636">
        <f t="shared" si="2"/>
        <v>100000</v>
      </c>
    </row>
    <row r="58" spans="1:8" s="116" customFormat="1" ht="15" customHeight="1">
      <c r="A58" s="119">
        <v>6000</v>
      </c>
      <c r="B58" s="120" t="s">
        <v>208</v>
      </c>
      <c r="C58" s="639">
        <f>SUM(C59:C61)</f>
        <v>7306190</v>
      </c>
      <c r="D58" s="639">
        <f t="shared" ref="D58:H58" si="7">SUM(D59:D61)</f>
        <v>3664931.93</v>
      </c>
      <c r="E58" s="639">
        <f t="shared" si="7"/>
        <v>10971121.93</v>
      </c>
      <c r="F58" s="639">
        <f t="shared" si="7"/>
        <v>10945951.050000001</v>
      </c>
      <c r="G58" s="639">
        <f t="shared" si="7"/>
        <v>10945951.050000001</v>
      </c>
      <c r="H58" s="639">
        <f t="shared" si="7"/>
        <v>25170.879999998957</v>
      </c>
    </row>
    <row r="59" spans="1:8" s="116" customFormat="1" ht="15" customHeight="1">
      <c r="A59" s="117">
        <v>6100</v>
      </c>
      <c r="B59" s="118" t="s">
        <v>330</v>
      </c>
      <c r="C59" s="637">
        <v>7306190</v>
      </c>
      <c r="D59" s="637">
        <v>3664931.93</v>
      </c>
      <c r="E59" s="636">
        <f t="shared" si="1"/>
        <v>10971121.93</v>
      </c>
      <c r="F59" s="637">
        <v>10945951.050000001</v>
      </c>
      <c r="G59" s="637">
        <v>10945951.050000001</v>
      </c>
      <c r="H59" s="636">
        <f t="shared" si="2"/>
        <v>25170.879999998957</v>
      </c>
    </row>
    <row r="60" spans="1:8" s="116" customFormat="1" ht="15" customHeight="1">
      <c r="A60" s="117">
        <v>6200</v>
      </c>
      <c r="B60" s="118" t="s">
        <v>331</v>
      </c>
      <c r="C60" s="637">
        <v>0</v>
      </c>
      <c r="D60" s="637">
        <v>0</v>
      </c>
      <c r="E60" s="636">
        <f t="shared" si="1"/>
        <v>0</v>
      </c>
      <c r="F60" s="637">
        <v>0</v>
      </c>
      <c r="G60" s="637">
        <v>0</v>
      </c>
      <c r="H60" s="636">
        <f t="shared" si="2"/>
        <v>0</v>
      </c>
    </row>
    <row r="61" spans="1:8" s="116" customFormat="1" ht="15" customHeight="1">
      <c r="A61" s="117">
        <v>6300</v>
      </c>
      <c r="B61" s="118" t="s">
        <v>332</v>
      </c>
      <c r="C61" s="637">
        <v>0</v>
      </c>
      <c r="D61" s="637">
        <v>0</v>
      </c>
      <c r="E61" s="636">
        <f t="shared" si="1"/>
        <v>0</v>
      </c>
      <c r="F61" s="637">
        <v>0</v>
      </c>
      <c r="G61" s="637">
        <v>0</v>
      </c>
      <c r="H61" s="636">
        <f t="shared" si="2"/>
        <v>0</v>
      </c>
    </row>
    <row r="62" spans="1:8" s="116" customFormat="1" ht="15" customHeight="1">
      <c r="A62" s="119">
        <v>7000</v>
      </c>
      <c r="B62" s="120" t="s">
        <v>333</v>
      </c>
      <c r="C62" s="639">
        <f>SUM(C63:C69)</f>
        <v>0</v>
      </c>
      <c r="D62" s="639">
        <f t="shared" ref="D62:H62" si="8">SUM(D63:D69)</f>
        <v>0</v>
      </c>
      <c r="E62" s="639">
        <f t="shared" si="8"/>
        <v>0</v>
      </c>
      <c r="F62" s="639">
        <f t="shared" si="8"/>
        <v>0</v>
      </c>
      <c r="G62" s="639">
        <f t="shared" si="8"/>
        <v>0</v>
      </c>
      <c r="H62" s="639">
        <f t="shared" si="8"/>
        <v>0</v>
      </c>
    </row>
    <row r="63" spans="1:8" s="116" customFormat="1" ht="15" customHeight="1">
      <c r="A63" s="117">
        <v>7100</v>
      </c>
      <c r="B63" s="118" t="s">
        <v>334</v>
      </c>
      <c r="C63" s="637">
        <v>0</v>
      </c>
      <c r="D63" s="637">
        <v>0</v>
      </c>
      <c r="E63" s="636">
        <f t="shared" si="1"/>
        <v>0</v>
      </c>
      <c r="F63" s="637">
        <v>0</v>
      </c>
      <c r="G63" s="637">
        <v>0</v>
      </c>
      <c r="H63" s="636">
        <f t="shared" si="2"/>
        <v>0</v>
      </c>
    </row>
    <row r="64" spans="1:8" s="116" customFormat="1" ht="15" customHeight="1">
      <c r="A64" s="117">
        <v>7200</v>
      </c>
      <c r="B64" s="118" t="s">
        <v>335</v>
      </c>
      <c r="C64" s="637">
        <v>0</v>
      </c>
      <c r="D64" s="637">
        <v>0</v>
      </c>
      <c r="E64" s="636">
        <f t="shared" si="1"/>
        <v>0</v>
      </c>
      <c r="F64" s="637">
        <v>0</v>
      </c>
      <c r="G64" s="637">
        <v>0</v>
      </c>
      <c r="H64" s="636">
        <f t="shared" si="2"/>
        <v>0</v>
      </c>
    </row>
    <row r="65" spans="1:8" s="116" customFormat="1" ht="15" customHeight="1">
      <c r="A65" s="117">
        <v>7300</v>
      </c>
      <c r="B65" s="118" t="s">
        <v>336</v>
      </c>
      <c r="C65" s="637">
        <v>0</v>
      </c>
      <c r="D65" s="637">
        <v>0</v>
      </c>
      <c r="E65" s="636">
        <f t="shared" si="1"/>
        <v>0</v>
      </c>
      <c r="F65" s="637">
        <v>0</v>
      </c>
      <c r="G65" s="637">
        <v>0</v>
      </c>
      <c r="H65" s="636">
        <f t="shared" si="2"/>
        <v>0</v>
      </c>
    </row>
    <row r="66" spans="1:8" s="116" customFormat="1" ht="15" customHeight="1">
      <c r="A66" s="117">
        <v>7400</v>
      </c>
      <c r="B66" s="118" t="s">
        <v>337</v>
      </c>
      <c r="C66" s="637">
        <v>0</v>
      </c>
      <c r="D66" s="637">
        <v>0</v>
      </c>
      <c r="E66" s="636">
        <f t="shared" si="1"/>
        <v>0</v>
      </c>
      <c r="F66" s="637">
        <v>0</v>
      </c>
      <c r="G66" s="637">
        <v>0</v>
      </c>
      <c r="H66" s="636">
        <f t="shared" si="2"/>
        <v>0</v>
      </c>
    </row>
    <row r="67" spans="1:8" s="116" customFormat="1" ht="15" customHeight="1">
      <c r="A67" s="117">
        <v>7500</v>
      </c>
      <c r="B67" s="118" t="s">
        <v>338</v>
      </c>
      <c r="C67" s="637">
        <v>0</v>
      </c>
      <c r="D67" s="637">
        <v>0</v>
      </c>
      <c r="E67" s="636">
        <f t="shared" si="1"/>
        <v>0</v>
      </c>
      <c r="F67" s="637">
        <v>0</v>
      </c>
      <c r="G67" s="637">
        <v>0</v>
      </c>
      <c r="H67" s="636">
        <f t="shared" si="2"/>
        <v>0</v>
      </c>
    </row>
    <row r="68" spans="1:8" s="116" customFormat="1" ht="15" customHeight="1">
      <c r="A68" s="117">
        <v>7600</v>
      </c>
      <c r="B68" s="118" t="s">
        <v>339</v>
      </c>
      <c r="C68" s="637">
        <v>0</v>
      </c>
      <c r="D68" s="637">
        <v>0</v>
      </c>
      <c r="E68" s="636">
        <f t="shared" si="1"/>
        <v>0</v>
      </c>
      <c r="F68" s="637">
        <v>0</v>
      </c>
      <c r="G68" s="637">
        <v>0</v>
      </c>
      <c r="H68" s="636">
        <f t="shared" si="2"/>
        <v>0</v>
      </c>
    </row>
    <row r="69" spans="1:8" s="116" customFormat="1" ht="15" customHeight="1">
      <c r="A69" s="117">
        <v>7900</v>
      </c>
      <c r="B69" s="118" t="s">
        <v>340</v>
      </c>
      <c r="C69" s="637">
        <v>0</v>
      </c>
      <c r="D69" s="637">
        <v>0</v>
      </c>
      <c r="E69" s="636">
        <f t="shared" si="1"/>
        <v>0</v>
      </c>
      <c r="F69" s="637">
        <v>0</v>
      </c>
      <c r="G69" s="637">
        <v>0</v>
      </c>
      <c r="H69" s="636">
        <f t="shared" si="2"/>
        <v>0</v>
      </c>
    </row>
    <row r="70" spans="1:8" s="116" customFormat="1" ht="15" customHeight="1">
      <c r="A70" s="119">
        <v>8000</v>
      </c>
      <c r="B70" s="120" t="s">
        <v>141</v>
      </c>
      <c r="C70" s="639">
        <f>SUM(C71:C73)</f>
        <v>0</v>
      </c>
      <c r="D70" s="639">
        <f t="shared" ref="D70:H70" si="9">SUM(D71:D73)</f>
        <v>0</v>
      </c>
      <c r="E70" s="639">
        <f t="shared" si="9"/>
        <v>0</v>
      </c>
      <c r="F70" s="639">
        <f t="shared" si="9"/>
        <v>0</v>
      </c>
      <c r="G70" s="639">
        <f t="shared" si="9"/>
        <v>0</v>
      </c>
      <c r="H70" s="639">
        <f t="shared" si="9"/>
        <v>0</v>
      </c>
    </row>
    <row r="71" spans="1:8" s="116" customFormat="1" ht="15" customHeight="1">
      <c r="A71" s="117">
        <v>8100</v>
      </c>
      <c r="B71" s="118" t="s">
        <v>225</v>
      </c>
      <c r="C71" s="637">
        <v>0</v>
      </c>
      <c r="D71" s="637">
        <v>0</v>
      </c>
      <c r="E71" s="636">
        <f t="shared" si="1"/>
        <v>0</v>
      </c>
      <c r="F71" s="637">
        <v>0</v>
      </c>
      <c r="G71" s="637">
        <v>0</v>
      </c>
      <c r="H71" s="636">
        <f t="shared" si="2"/>
        <v>0</v>
      </c>
    </row>
    <row r="72" spans="1:8" s="116" customFormat="1" ht="15" customHeight="1">
      <c r="A72" s="117">
        <v>8300</v>
      </c>
      <c r="B72" s="118" t="s">
        <v>75</v>
      </c>
      <c r="C72" s="637">
        <v>0</v>
      </c>
      <c r="D72" s="637">
        <v>0</v>
      </c>
      <c r="E72" s="636">
        <f t="shared" si="1"/>
        <v>0</v>
      </c>
      <c r="F72" s="637">
        <v>0</v>
      </c>
      <c r="G72" s="637">
        <v>0</v>
      </c>
      <c r="H72" s="636">
        <f t="shared" si="2"/>
        <v>0</v>
      </c>
    </row>
    <row r="73" spans="1:8" s="116" customFormat="1" ht="15" customHeight="1">
      <c r="A73" s="117">
        <v>8500</v>
      </c>
      <c r="B73" s="118" t="s">
        <v>184</v>
      </c>
      <c r="C73" s="637">
        <v>0</v>
      </c>
      <c r="D73" s="637">
        <v>0</v>
      </c>
      <c r="E73" s="636">
        <f t="shared" si="1"/>
        <v>0</v>
      </c>
      <c r="F73" s="637">
        <v>0</v>
      </c>
      <c r="G73" s="637">
        <v>0</v>
      </c>
      <c r="H73" s="636">
        <f t="shared" si="2"/>
        <v>0</v>
      </c>
    </row>
    <row r="74" spans="1:8" s="116" customFormat="1" ht="15" customHeight="1">
      <c r="A74" s="119">
        <v>9000</v>
      </c>
      <c r="B74" s="120" t="s">
        <v>341</v>
      </c>
      <c r="C74" s="639">
        <f>SUM(C75:C81)</f>
        <v>0</v>
      </c>
      <c r="D74" s="639">
        <f t="shared" ref="D74:H74" si="10">SUM(D75:D81)</f>
        <v>0</v>
      </c>
      <c r="E74" s="639">
        <f t="shared" si="10"/>
        <v>0</v>
      </c>
      <c r="F74" s="639">
        <f t="shared" si="10"/>
        <v>0</v>
      </c>
      <c r="G74" s="639">
        <f t="shared" si="10"/>
        <v>0</v>
      </c>
      <c r="H74" s="639">
        <f t="shared" si="10"/>
        <v>0</v>
      </c>
    </row>
    <row r="75" spans="1:8" s="116" customFormat="1" ht="15" customHeight="1">
      <c r="A75" s="117">
        <v>9100</v>
      </c>
      <c r="B75" s="118" t="s">
        <v>342</v>
      </c>
      <c r="C75" s="637">
        <v>0</v>
      </c>
      <c r="D75" s="637">
        <v>0</v>
      </c>
      <c r="E75" s="636">
        <f t="shared" si="1"/>
        <v>0</v>
      </c>
      <c r="F75" s="637">
        <v>0</v>
      </c>
      <c r="G75" s="637">
        <v>0</v>
      </c>
      <c r="H75" s="636">
        <f t="shared" si="2"/>
        <v>0</v>
      </c>
    </row>
    <row r="76" spans="1:8" s="116" customFormat="1" ht="15" customHeight="1">
      <c r="A76" s="117">
        <v>9200</v>
      </c>
      <c r="B76" s="118" t="s">
        <v>187</v>
      </c>
      <c r="C76" s="637">
        <v>0</v>
      </c>
      <c r="D76" s="637">
        <v>0</v>
      </c>
      <c r="E76" s="636">
        <f t="shared" ref="E76:E81" si="11">+C76+D76</f>
        <v>0</v>
      </c>
      <c r="F76" s="637">
        <v>0</v>
      </c>
      <c r="G76" s="637">
        <v>0</v>
      </c>
      <c r="H76" s="636">
        <f t="shared" ref="H76:H81" si="12">+E76-F76</f>
        <v>0</v>
      </c>
    </row>
    <row r="77" spans="1:8" s="116" customFormat="1" ht="15" customHeight="1">
      <c r="A77" s="117">
        <v>9300</v>
      </c>
      <c r="B77" s="118" t="s">
        <v>189</v>
      </c>
      <c r="C77" s="637">
        <v>0</v>
      </c>
      <c r="D77" s="637">
        <v>0</v>
      </c>
      <c r="E77" s="636">
        <f t="shared" si="11"/>
        <v>0</v>
      </c>
      <c r="F77" s="637">
        <v>0</v>
      </c>
      <c r="G77" s="637">
        <v>0</v>
      </c>
      <c r="H77" s="636">
        <f t="shared" si="12"/>
        <v>0</v>
      </c>
    </row>
    <row r="78" spans="1:8" s="116" customFormat="1" ht="15" customHeight="1">
      <c r="A78" s="117">
        <v>9400</v>
      </c>
      <c r="B78" s="118" t="s">
        <v>191</v>
      </c>
      <c r="C78" s="637">
        <v>0</v>
      </c>
      <c r="D78" s="637">
        <v>0</v>
      </c>
      <c r="E78" s="636">
        <f t="shared" si="11"/>
        <v>0</v>
      </c>
      <c r="F78" s="637">
        <v>0</v>
      </c>
      <c r="G78" s="637">
        <v>0</v>
      </c>
      <c r="H78" s="636">
        <f t="shared" si="12"/>
        <v>0</v>
      </c>
    </row>
    <row r="79" spans="1:8" s="116" customFormat="1" ht="15" customHeight="1">
      <c r="A79" s="117">
        <v>9500</v>
      </c>
      <c r="B79" s="118" t="s">
        <v>193</v>
      </c>
      <c r="C79" s="637">
        <v>0</v>
      </c>
      <c r="D79" s="637">
        <v>0</v>
      </c>
      <c r="E79" s="636">
        <f t="shared" si="11"/>
        <v>0</v>
      </c>
      <c r="F79" s="637">
        <v>0</v>
      </c>
      <c r="G79" s="637">
        <v>0</v>
      </c>
      <c r="H79" s="636">
        <f t="shared" si="12"/>
        <v>0</v>
      </c>
    </row>
    <row r="80" spans="1:8" s="116" customFormat="1" ht="15" customHeight="1">
      <c r="A80" s="117">
        <v>9600</v>
      </c>
      <c r="B80" s="118" t="s">
        <v>195</v>
      </c>
      <c r="C80" s="637">
        <v>0</v>
      </c>
      <c r="D80" s="637">
        <v>0</v>
      </c>
      <c r="E80" s="636">
        <f t="shared" si="11"/>
        <v>0</v>
      </c>
      <c r="F80" s="637">
        <v>0</v>
      </c>
      <c r="G80" s="637">
        <v>0</v>
      </c>
      <c r="H80" s="636">
        <f t="shared" si="12"/>
        <v>0</v>
      </c>
    </row>
    <row r="81" spans="1:8" s="116" customFormat="1" ht="15" customHeight="1">
      <c r="A81" s="117">
        <v>9900</v>
      </c>
      <c r="B81" s="118" t="s">
        <v>343</v>
      </c>
      <c r="C81" s="637">
        <v>0</v>
      </c>
      <c r="D81" s="637">
        <v>0</v>
      </c>
      <c r="E81" s="636">
        <f t="shared" si="11"/>
        <v>0</v>
      </c>
      <c r="F81" s="637">
        <v>0</v>
      </c>
      <c r="G81" s="637">
        <v>0</v>
      </c>
      <c r="H81" s="636">
        <f t="shared" si="12"/>
        <v>0</v>
      </c>
    </row>
    <row r="82" spans="1:8" s="116" customFormat="1" ht="15" customHeight="1">
      <c r="A82" s="1035" t="s">
        <v>1412</v>
      </c>
      <c r="B82" s="1035"/>
      <c r="C82" s="639">
        <f>+C74+C70+C62+C58+C48+C38+C28+C18+C10</f>
        <v>44241300</v>
      </c>
      <c r="D82" s="639">
        <f t="shared" ref="D82:H82" si="13">+D74+D70+D62+D58+D48+D38+D28+D18+D10</f>
        <v>3069931.93</v>
      </c>
      <c r="E82" s="639">
        <f t="shared" si="13"/>
        <v>47311231.93</v>
      </c>
      <c r="F82" s="639">
        <f t="shared" si="13"/>
        <v>43866498.799999997</v>
      </c>
      <c r="G82" s="639">
        <f t="shared" si="13"/>
        <v>43866498.799999997</v>
      </c>
      <c r="H82" s="639">
        <f t="shared" si="13"/>
        <v>3444733.13</v>
      </c>
    </row>
    <row r="85" spans="1:8" ht="12.75" customHeight="1">
      <c r="A85" s="1036"/>
      <c r="B85" s="1036"/>
      <c r="C85" s="1036"/>
      <c r="D85" s="1036"/>
      <c r="E85" s="1036"/>
      <c r="F85" s="1036"/>
      <c r="G85" s="1036"/>
      <c r="H85" s="1036"/>
    </row>
    <row r="91" spans="1:8" ht="14.25" customHeight="1"/>
    <row r="106" spans="3:8" s="106" customFormat="1" ht="12.75" customHeight="1">
      <c r="C106" s="107"/>
      <c r="D106" s="107"/>
      <c r="E106" s="107"/>
      <c r="F106" s="107"/>
      <c r="G106" s="107"/>
      <c r="H106" s="107"/>
    </row>
    <row r="107" spans="3:8" s="106" customFormat="1" ht="12.75" customHeight="1">
      <c r="C107" s="107"/>
      <c r="D107" s="107"/>
      <c r="E107" s="107"/>
      <c r="F107" s="107"/>
      <c r="G107" s="107"/>
      <c r="H107" s="107"/>
    </row>
    <row r="108" spans="3:8" s="106" customFormat="1" ht="12.75" customHeight="1">
      <c r="C108" s="107"/>
      <c r="D108" s="107"/>
      <c r="E108" s="107"/>
      <c r="F108" s="107"/>
      <c r="G108" s="107"/>
      <c r="H108" s="107"/>
    </row>
  </sheetData>
  <mergeCells count="9">
    <mergeCell ref="A82:B82"/>
    <mergeCell ref="A85:H85"/>
    <mergeCell ref="A2:H2"/>
    <mergeCell ref="A3:H3"/>
    <mergeCell ref="A4:H4"/>
    <mergeCell ref="A5:H5"/>
    <mergeCell ref="A7:B9"/>
    <mergeCell ref="C7:G7"/>
    <mergeCell ref="H7:H8"/>
  </mergeCells>
  <printOptions horizontalCentered="1"/>
  <pageMargins left="0.15748031496062992" right="0.15748031496062992" top="0.27559055118110237" bottom="0.56999999999999995" header="0.31496062992125984" footer="0.23"/>
  <pageSetup scale="65" fitToHeight="2" orientation="landscape" r:id="rId1"/>
  <headerFooter>
    <oddHeader>&amp;L&amp;"Arial,Normal"&amp;8Estados e Informes Presupuestarios&amp;R&amp;"Arial,Normal"&amp;8 09.1</oddHeader>
    <oddFooter>&amp;C“Bajo protesta de decir verdad declaramos que los Estados Financieros y sus notas, son razonablemente correctos y son responsabilidad del emisor”</oddFooter>
  </headerFooter>
  <drawing r:id="rId2"/>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Hojas de cálculo</vt:lpstr>
      </vt:variant>
      <vt:variant>
        <vt:i4>73</vt:i4>
      </vt:variant>
      <vt:variant>
        <vt:lpstr>Rangos con nombre</vt:lpstr>
      </vt:variant>
      <vt:variant>
        <vt:i4>90</vt:i4>
      </vt:variant>
    </vt:vector>
  </HeadingPairs>
  <TitlesOfParts>
    <vt:vector size="163" baseType="lpstr">
      <vt:lpstr>INDICE</vt:lpstr>
      <vt:lpstr>1</vt:lpstr>
      <vt:lpstr>2</vt:lpstr>
      <vt:lpstr>3</vt:lpstr>
      <vt:lpstr>4</vt:lpstr>
      <vt:lpstr>5</vt:lpstr>
      <vt:lpstr>6</vt:lpstr>
      <vt:lpstr>8</vt:lpstr>
      <vt:lpstr>9.1</vt:lpstr>
      <vt:lpstr>9.2</vt:lpstr>
      <vt:lpstr>9.3</vt:lpstr>
      <vt:lpstr>9.4</vt:lpstr>
      <vt:lpstr>A1</vt:lpstr>
      <vt:lpstr>A2</vt:lpstr>
      <vt:lpstr>A3</vt:lpstr>
      <vt:lpstr>A4</vt:lpstr>
      <vt:lpstr>A5a</vt:lpstr>
      <vt:lpstr>A5b</vt:lpstr>
      <vt:lpstr>A6 Forta</vt:lpstr>
      <vt:lpstr>A6 Fismun</vt:lpstr>
      <vt:lpstr>7.I.1</vt:lpstr>
      <vt:lpstr>7.I.2</vt:lpstr>
      <vt:lpstr>7.I.3</vt:lpstr>
      <vt:lpstr>7.I.4</vt:lpstr>
      <vt:lpstr>7.I.5</vt:lpstr>
      <vt:lpstr>7.I.6-7</vt:lpstr>
      <vt:lpstr>7.I.8</vt:lpstr>
      <vt:lpstr>7.I.9</vt:lpstr>
      <vt:lpstr>7.I.10</vt:lpstr>
      <vt:lpstr>7.I.11</vt:lpstr>
      <vt:lpstr>7.I.12</vt:lpstr>
      <vt:lpstr>7.I.13</vt:lpstr>
      <vt:lpstr>7.I.14</vt:lpstr>
      <vt:lpstr>7.II.1</vt:lpstr>
      <vt:lpstr>7.II.2</vt:lpstr>
      <vt:lpstr>7.II.3</vt:lpstr>
      <vt:lpstr>7.III.1-2</vt:lpstr>
      <vt:lpstr>7.IV.1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LDF-1</vt:lpstr>
      <vt:lpstr>LDF-2</vt:lpstr>
      <vt:lpstr>LDF-3</vt:lpstr>
      <vt:lpstr>LDF-4</vt:lpstr>
      <vt:lpstr>LDF-5</vt:lpstr>
      <vt:lpstr>LDF-6 a)</vt:lpstr>
      <vt:lpstr>LDF 6 b)</vt:lpstr>
      <vt:lpstr>LDF 6 c)</vt:lpstr>
      <vt:lpstr>LDF 6 d)</vt:lpstr>
      <vt:lpstr>LDF 7a) </vt:lpstr>
      <vt:lpstr>LDF 7b)</vt:lpstr>
      <vt:lpstr>LDF 7c) </vt:lpstr>
      <vt:lpstr>LDF 7d</vt:lpstr>
      <vt:lpstr>ANEXO 3</vt:lpstr>
      <vt:lpstr>ANEXO 3!_Hlk73936802</vt:lpstr>
      <vt:lpstr>1!Área_de_impresión</vt:lpstr>
      <vt:lpstr>2!Área_de_impresión</vt:lpstr>
      <vt:lpstr>3!Área_de_impresión</vt:lpstr>
      <vt:lpstr>4!Área_de_impresión</vt:lpstr>
      <vt:lpstr>5!Área_de_impresión</vt:lpstr>
      <vt:lpstr>6!Área_de_impresión</vt:lpstr>
      <vt:lpstr>7.GA.1!Área_de_impresión</vt:lpstr>
      <vt:lpstr>7.GA.10!Área_de_impresión</vt:lpstr>
      <vt:lpstr>7.GA.11!Área_de_impresión</vt:lpstr>
      <vt:lpstr>7.GA.12!Área_de_impresión</vt:lpstr>
      <vt:lpstr>7.GA.13!Área_de_impresión</vt:lpstr>
      <vt:lpstr>7.GA.14!Área_de_impresión</vt:lpstr>
      <vt:lpstr>7.GA.15!Área_de_impresión</vt:lpstr>
      <vt:lpstr>7.GA.16!Área_de_impresión</vt:lpstr>
      <vt:lpstr>7.GA.2!Área_de_impresión</vt:lpstr>
      <vt:lpstr>7.GA.3!Área_de_impresión</vt:lpstr>
      <vt:lpstr>7.GA.4!Área_de_impresión</vt:lpstr>
      <vt:lpstr>7.GA.5!Área_de_impresión</vt:lpstr>
      <vt:lpstr>7.GA.6!Área_de_impresión</vt:lpstr>
      <vt:lpstr>7.GA.7!Área_de_impresión</vt:lpstr>
      <vt:lpstr>7.GA.8.1!Área_de_impresión</vt:lpstr>
      <vt:lpstr>7.GA.8.2!Área_de_impresión</vt:lpstr>
      <vt:lpstr>7.GA.9!Área_de_impresión</vt:lpstr>
      <vt:lpstr>7.I.10!Área_de_impresión</vt:lpstr>
      <vt:lpstr>7.I.11!Área_de_impresión</vt:lpstr>
      <vt:lpstr>7.I.12!Área_de_impresión</vt:lpstr>
      <vt:lpstr>7.I.13!Área_de_impresión</vt:lpstr>
      <vt:lpstr>7.I.14!Área_de_impresión</vt:lpstr>
      <vt:lpstr>7.I.2!Área_de_impresión</vt:lpstr>
      <vt:lpstr>7.I.3!Área_de_impresión</vt:lpstr>
      <vt:lpstr>7.I.4!Área_de_impresión</vt:lpstr>
      <vt:lpstr>7.I.5!Área_de_impresión</vt:lpstr>
      <vt:lpstr>7.I.6-7!Área_de_impresión</vt:lpstr>
      <vt:lpstr>7.I.8!Área_de_impresión</vt:lpstr>
      <vt:lpstr>7.I.9!Área_de_impresión</vt:lpstr>
      <vt:lpstr>7.II.1!Área_de_impresión</vt:lpstr>
      <vt:lpstr>7.II.2!Área_de_impresión</vt:lpstr>
      <vt:lpstr>7.II.3!Área_de_impresión</vt:lpstr>
      <vt:lpstr>7.III.1-2!Área_de_impresión</vt:lpstr>
      <vt:lpstr>7.IV.1!Área_de_impresión</vt:lpstr>
      <vt:lpstr>7.IV.2!Área_de_impresión</vt:lpstr>
      <vt:lpstr>8!Área_de_impresión</vt:lpstr>
      <vt:lpstr>9.1!Área_de_impresión</vt:lpstr>
      <vt:lpstr>9.2!Área_de_impresión</vt:lpstr>
      <vt:lpstr>9.3!Área_de_impresión</vt:lpstr>
      <vt:lpstr>9.4!Área_de_impresión</vt:lpstr>
      <vt:lpstr>A1!Área_de_impresión</vt:lpstr>
      <vt:lpstr>A2!Área_de_impresión</vt:lpstr>
      <vt:lpstr>A3!Área_de_impresión</vt:lpstr>
      <vt:lpstr>A4!Área_de_impresión</vt:lpstr>
      <vt:lpstr>A5a!Área_de_impresión</vt:lpstr>
      <vt:lpstr>A5b!Área_de_impresión</vt:lpstr>
      <vt:lpstr>ANEXO 3!Área_de_impresión</vt:lpstr>
      <vt:lpstr>INDICE!Área_de_impresión</vt:lpstr>
      <vt:lpstr>LDF 6 b)!Área_de_impresión</vt:lpstr>
      <vt:lpstr>LDF 6 c)!Área_de_impresión</vt:lpstr>
      <vt:lpstr>LDF 6 d)!Área_de_impresión</vt:lpstr>
      <vt:lpstr>LDF-1!Área_de_impresión</vt:lpstr>
      <vt:lpstr>LDF-2!Área_de_impresión</vt:lpstr>
      <vt:lpstr>LDF-3!Área_de_impresión</vt:lpstr>
      <vt:lpstr>LDF-5!Área_de_impresión</vt:lpstr>
      <vt:lpstr>LDF-6 a)!Área_de_impresión</vt:lpstr>
      <vt:lpstr>1!Títulos_a_imprimir</vt:lpstr>
      <vt:lpstr>2!Títulos_a_imprimir</vt:lpstr>
      <vt:lpstr>4!Títulos_a_imprimir</vt:lpstr>
      <vt:lpstr>5!Títulos_a_imprimir</vt:lpstr>
      <vt:lpstr>6!Títulos_a_imprimir</vt:lpstr>
      <vt:lpstr>7.GA.10!Títulos_a_imprimir</vt:lpstr>
      <vt:lpstr>7.GA.8.1!Títulos_a_imprimir</vt:lpstr>
      <vt:lpstr>7.I.12!Títulos_a_imprimir</vt:lpstr>
      <vt:lpstr>7.I.8!Títulos_a_imprimir</vt:lpstr>
      <vt:lpstr>7.II.1!Títulos_a_imprimir</vt:lpstr>
      <vt:lpstr>8!Títulos_a_imprimir</vt:lpstr>
      <vt:lpstr>9.1!Títulos_a_imprimir</vt:lpstr>
      <vt:lpstr>9.2!Títulos_a_imprimir</vt:lpstr>
      <vt:lpstr>9.3!Títulos_a_imprimir</vt:lpstr>
      <vt:lpstr>9.4!Títulos_a_imprimir</vt:lpstr>
      <vt:lpstr>A1!Títulos_a_imprimir</vt:lpstr>
      <vt:lpstr>A2!Títulos_a_imprimir</vt:lpstr>
      <vt:lpstr>A4!Títulos_a_imprimir</vt:lpstr>
      <vt:lpstr>A5a!Títulos_a_imprimir</vt:lpstr>
      <vt:lpstr>A5b!Títulos_a_imprimir</vt:lpstr>
      <vt:lpstr>ANEXO 3!Títulos_a_imprimir</vt:lpstr>
      <vt:lpstr>LDF 6 c)!Títulos_a_imprimir</vt:lpstr>
      <vt:lpstr>LDF-1!Títulos_a_imprimir</vt:lpstr>
      <vt:lpstr>LDF-2!Títulos_a_imprimir</vt:lpstr>
      <vt:lpstr>LDF-4!Títulos_a_imprimir</vt:lpstr>
      <vt:lpstr>LDF-5!Títulos_a_imprimir</vt:lpstr>
      <vt:lpstr>LDF-6 a)!Títulos_a_imprimir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López Rodríguez</dc:creator>
  <cp:lastModifiedBy>Eduardo Hdz</cp:lastModifiedBy>
  <cp:lastPrinted>2023-03-13T04:55:50Z</cp:lastPrinted>
  <dcterms:created xsi:type="dcterms:W3CDTF">2014-11-06T23:32:06Z</dcterms:created>
  <dcterms:modified xsi:type="dcterms:W3CDTF">2023-03-13T04:59:11Z</dcterms:modified>
</cp:coreProperties>
</file>